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cornacchia_attanasio\Desktop\Lacoroto Tiziana Report\A_G_S_C\"/>
    </mc:Choice>
  </mc:AlternateContent>
  <xr:revisionPtr revIDLastSave="0" documentId="13_ncr:1_{BED3910E-61A4-4005-89C3-A4FAF90B97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iepilogo tabelle e figure" sheetId="2" r:id="rId1"/>
    <sheet name="Tabella 2.1c" sheetId="12" r:id="rId2"/>
    <sheet name="Tabella 2.2c" sheetId="13" r:id="rId3"/>
    <sheet name="Tabella 2.23" sheetId="3" r:id="rId4"/>
    <sheet name="Tabella 2.24" sheetId="4" r:id="rId5"/>
    <sheet name="Tabella 2.25" sheetId="5" r:id="rId6"/>
    <sheet name="Tabella 2.26" sheetId="6" r:id="rId7"/>
    <sheet name="Tabella 2.27" sheetId="7" r:id="rId8"/>
    <sheet name="Tabella 2.28" sheetId="8" r:id="rId9"/>
    <sheet name="Tabella 2.29" sheetId="9" r:id="rId10"/>
    <sheet name="Tabella 2.30" sheetId="10" r:id="rId11"/>
    <sheet name="Tabella 2.31" sheetId="11" r:id="rId12"/>
  </sheets>
  <definedNames>
    <definedName name="_xlnm._FilterDatabase" localSheetId="8" hidden="1">'Tabella 2.28'!$A$1:$K$23</definedName>
    <definedName name="_xlnm.Print_Area" localSheetId="5">'Tabella 2.25'!$A$1:$M$16</definedName>
    <definedName name="_xlnm.Print_Area" localSheetId="6">'Tabella 2.26'!$A$1:$M$27</definedName>
    <definedName name="_xlnm.Print_Area" localSheetId="7">'Tabella 2.27'!$A$1:$M$14</definedName>
    <definedName name="_xlnm.Print_Area" localSheetId="8">'Tabella 2.28'!$A$1:$K$22</definedName>
    <definedName name="_xlnm.Print_Area" localSheetId="9">'Tabella 2.29'!$A$1:$C$18</definedName>
    <definedName name="_xlnm.Print_Area" localSheetId="11">'Tabella 2.31'!$A$1:$M$15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2" l="1"/>
  <c r="A19" i="2"/>
  <c r="A16" i="2"/>
  <c r="A15" i="2"/>
  <c r="A14" i="2"/>
  <c r="A13" i="2"/>
  <c r="A12" i="2"/>
  <c r="A11" i="2"/>
  <c r="A10" i="2"/>
  <c r="A7" i="2"/>
  <c r="A4" i="2"/>
  <c r="G28" i="13"/>
  <c r="F28" i="13"/>
  <c r="E28" i="13"/>
  <c r="D28" i="13"/>
  <c r="C28" i="13"/>
  <c r="B28" i="13"/>
  <c r="H26" i="13"/>
  <c r="H25" i="13"/>
  <c r="H24" i="13"/>
  <c r="H23" i="13"/>
  <c r="H22" i="13"/>
  <c r="H21" i="13"/>
  <c r="H20" i="13"/>
  <c r="H18" i="13"/>
  <c r="H17" i="13"/>
  <c r="H16" i="13"/>
  <c r="H15" i="13"/>
  <c r="H14" i="13"/>
  <c r="H13" i="13"/>
  <c r="H12" i="13"/>
  <c r="H11" i="13"/>
  <c r="H10" i="13"/>
  <c r="H9" i="13"/>
  <c r="H8" i="13"/>
  <c r="H7" i="13"/>
  <c r="H6" i="13"/>
  <c r="H5" i="13"/>
  <c r="H4" i="13"/>
  <c r="H28" i="13" s="1"/>
  <c r="G28" i="12"/>
  <c r="F28" i="12"/>
  <c r="E28" i="12"/>
  <c r="D28" i="12"/>
  <c r="C28" i="12"/>
  <c r="B28" i="12"/>
  <c r="L14" i="11"/>
  <c r="I14" i="11"/>
  <c r="L13" i="11"/>
  <c r="G13" i="11"/>
  <c r="L12" i="11"/>
  <c r="M12" i="11" s="1"/>
  <c r="L11" i="11"/>
  <c r="M11" i="11" s="1"/>
  <c r="K11" i="11"/>
  <c r="I11" i="11"/>
  <c r="C11" i="11"/>
  <c r="L10" i="11"/>
  <c r="M10" i="11" s="1"/>
  <c r="I10" i="11"/>
  <c r="G10" i="11"/>
  <c r="L9" i="11"/>
  <c r="G9" i="11"/>
  <c r="L8" i="11"/>
  <c r="M8" i="11" s="1"/>
  <c r="E8" i="11"/>
  <c r="C8" i="11"/>
  <c r="L7" i="11"/>
  <c r="M7" i="11" s="1"/>
  <c r="C7" i="11"/>
  <c r="L6" i="11"/>
  <c r="I6" i="11"/>
  <c r="L5" i="11"/>
  <c r="M14" i="11" s="1"/>
  <c r="J5" i="11"/>
  <c r="K12" i="11" s="1"/>
  <c r="H5" i="11"/>
  <c r="I12" i="11" s="1"/>
  <c r="F5" i="11"/>
  <c r="G11" i="11" s="1"/>
  <c r="D5" i="11"/>
  <c r="E9" i="11" s="1"/>
  <c r="B5" i="11"/>
  <c r="C9" i="11" s="1"/>
  <c r="B5" i="10"/>
  <c r="C7" i="10" s="1"/>
  <c r="C18" i="9"/>
  <c r="C17" i="9"/>
  <c r="C16" i="9"/>
  <c r="B15" i="9"/>
  <c r="C14" i="9"/>
  <c r="C13" i="9"/>
  <c r="C10" i="9"/>
  <c r="C9" i="9"/>
  <c r="C8" i="9"/>
  <c r="C7" i="9"/>
  <c r="C6" i="9"/>
  <c r="C5" i="9"/>
  <c r="B4" i="9"/>
  <c r="C12" i="9" s="1"/>
  <c r="J22" i="8"/>
  <c r="C22" i="8"/>
  <c r="J21" i="8"/>
  <c r="G21" i="8"/>
  <c r="E21" i="8"/>
  <c r="J20" i="8"/>
  <c r="C20" i="8"/>
  <c r="J19" i="8"/>
  <c r="G19" i="8"/>
  <c r="E19" i="8"/>
  <c r="J18" i="8"/>
  <c r="C18" i="8"/>
  <c r="J17" i="8"/>
  <c r="G17" i="8"/>
  <c r="E17" i="8"/>
  <c r="C17" i="8"/>
  <c r="H16" i="8"/>
  <c r="I22" i="8" s="1"/>
  <c r="F16" i="8"/>
  <c r="G22" i="8" s="1"/>
  <c r="D16" i="8"/>
  <c r="E22" i="8" s="1"/>
  <c r="B16" i="8"/>
  <c r="C21" i="8" s="1"/>
  <c r="J15" i="8"/>
  <c r="E15" i="8"/>
  <c r="J14" i="8"/>
  <c r="I14" i="8"/>
  <c r="G14" i="8"/>
  <c r="J13" i="8"/>
  <c r="E13" i="8"/>
  <c r="J12" i="8"/>
  <c r="I12" i="8"/>
  <c r="G12" i="8"/>
  <c r="J11" i="8"/>
  <c r="E11" i="8"/>
  <c r="J10" i="8"/>
  <c r="I10" i="8"/>
  <c r="G10" i="8"/>
  <c r="J9" i="8"/>
  <c r="E9" i="8"/>
  <c r="J8" i="8"/>
  <c r="I8" i="8"/>
  <c r="G8" i="8"/>
  <c r="J7" i="8"/>
  <c r="E7" i="8"/>
  <c r="J6" i="8"/>
  <c r="I6" i="8"/>
  <c r="G6" i="8"/>
  <c r="H5" i="8"/>
  <c r="I15" i="8" s="1"/>
  <c r="F5" i="8"/>
  <c r="G15" i="8" s="1"/>
  <c r="D5" i="8"/>
  <c r="E14" i="8" s="1"/>
  <c r="B5" i="8"/>
  <c r="C13" i="8" s="1"/>
  <c r="L13" i="7"/>
  <c r="I13" i="7"/>
  <c r="L12" i="7"/>
  <c r="L11" i="7"/>
  <c r="K11" i="7"/>
  <c r="C11" i="7"/>
  <c r="L10" i="7"/>
  <c r="K10" i="7"/>
  <c r="I10" i="7"/>
  <c r="C10" i="7"/>
  <c r="J9" i="7"/>
  <c r="K12" i="7" s="1"/>
  <c r="H9" i="7"/>
  <c r="I11" i="7" s="1"/>
  <c r="F9" i="7"/>
  <c r="G10" i="7" s="1"/>
  <c r="D9" i="7"/>
  <c r="E10" i="7" s="1"/>
  <c r="B9" i="7"/>
  <c r="C12" i="7" s="1"/>
  <c r="L8" i="7"/>
  <c r="M8" i="7" s="1"/>
  <c r="E8" i="7"/>
  <c r="C8" i="7"/>
  <c r="L7" i="7"/>
  <c r="M7" i="7" s="1"/>
  <c r="I7" i="7"/>
  <c r="C7" i="7"/>
  <c r="L6" i="7"/>
  <c r="I6" i="7"/>
  <c r="G6" i="7"/>
  <c r="L5" i="7"/>
  <c r="M6" i="7" s="1"/>
  <c r="J5" i="7"/>
  <c r="K6" i="7" s="1"/>
  <c r="H5" i="7"/>
  <c r="I8" i="7" s="1"/>
  <c r="F5" i="7"/>
  <c r="G7" i="7" s="1"/>
  <c r="D5" i="7"/>
  <c r="E6" i="7" s="1"/>
  <c r="B5" i="7"/>
  <c r="C6" i="7" s="1"/>
  <c r="L26" i="6"/>
  <c r="M26" i="6" s="1"/>
  <c r="K26" i="6"/>
  <c r="I26" i="6"/>
  <c r="C26" i="6"/>
  <c r="L25" i="6"/>
  <c r="I25" i="6"/>
  <c r="G25" i="6"/>
  <c r="L24" i="6"/>
  <c r="G24" i="6"/>
  <c r="L23" i="6"/>
  <c r="M23" i="6" s="1"/>
  <c r="E23" i="6"/>
  <c r="C23" i="6"/>
  <c r="L22" i="6"/>
  <c r="M22" i="6" s="1"/>
  <c r="I22" i="6"/>
  <c r="C22" i="6"/>
  <c r="L21" i="6"/>
  <c r="I21" i="6"/>
  <c r="G21" i="6"/>
  <c r="L18" i="6"/>
  <c r="M21" i="6" s="1"/>
  <c r="J18" i="6"/>
  <c r="K21" i="6" s="1"/>
  <c r="H18" i="6"/>
  <c r="I23" i="6" s="1"/>
  <c r="F18" i="6"/>
  <c r="G26" i="6" s="1"/>
  <c r="D18" i="6"/>
  <c r="E24" i="6" s="1"/>
  <c r="B18" i="6"/>
  <c r="C24" i="6" s="1"/>
  <c r="L17" i="6"/>
  <c r="M17" i="6" s="1"/>
  <c r="K17" i="6"/>
  <c r="I17" i="6"/>
  <c r="C17" i="6"/>
  <c r="L16" i="6"/>
  <c r="I16" i="6"/>
  <c r="G16" i="6"/>
  <c r="L15" i="6"/>
  <c r="G15" i="6"/>
  <c r="L14" i="6"/>
  <c r="M14" i="6" s="1"/>
  <c r="E14" i="6"/>
  <c r="C14" i="6"/>
  <c r="L13" i="6"/>
  <c r="M13" i="6" s="1"/>
  <c r="I13" i="6"/>
  <c r="C13" i="6"/>
  <c r="L12" i="6"/>
  <c r="I12" i="6"/>
  <c r="G12" i="6"/>
  <c r="L9" i="6"/>
  <c r="M12" i="6" s="1"/>
  <c r="J9" i="6"/>
  <c r="K13" i="6" s="1"/>
  <c r="H9" i="6"/>
  <c r="I14" i="6" s="1"/>
  <c r="F9" i="6"/>
  <c r="G17" i="6" s="1"/>
  <c r="D9" i="6"/>
  <c r="E15" i="6" s="1"/>
  <c r="B9" i="6"/>
  <c r="C15" i="6" s="1"/>
  <c r="L7" i="6"/>
  <c r="K7" i="6"/>
  <c r="I7" i="6"/>
  <c r="L6" i="6"/>
  <c r="I6" i="6"/>
  <c r="G6" i="6"/>
  <c r="J5" i="6"/>
  <c r="K6" i="6" s="1"/>
  <c r="H5" i="6"/>
  <c r="F5" i="6"/>
  <c r="G7" i="6" s="1"/>
  <c r="D5" i="6"/>
  <c r="E6" i="6" s="1"/>
  <c r="B5" i="6"/>
  <c r="C6" i="6" s="1"/>
  <c r="L10" i="5"/>
  <c r="K10" i="5"/>
  <c r="C10" i="5"/>
  <c r="L9" i="5"/>
  <c r="I9" i="5"/>
  <c r="L8" i="5"/>
  <c r="L7" i="5"/>
  <c r="K7" i="5"/>
  <c r="C7" i="5"/>
  <c r="L6" i="5"/>
  <c r="K6" i="5"/>
  <c r="I6" i="5"/>
  <c r="C6" i="5"/>
  <c r="J5" i="5"/>
  <c r="K8" i="5" s="1"/>
  <c r="H5" i="5"/>
  <c r="I7" i="5" s="1"/>
  <c r="F5" i="5"/>
  <c r="G6" i="5" s="1"/>
  <c r="D5" i="5"/>
  <c r="E7" i="5" s="1"/>
  <c r="B5" i="5"/>
  <c r="C8" i="5" s="1"/>
  <c r="B9" i="4"/>
  <c r="C12" i="4" s="1"/>
  <c r="C8" i="4"/>
  <c r="C5" i="4"/>
  <c r="B4" i="4"/>
  <c r="C7" i="4" s="1"/>
  <c r="C8" i="3"/>
  <c r="B7" i="3"/>
  <c r="C9" i="3" s="1"/>
  <c r="B6" i="3"/>
  <c r="C11" i="3" s="1"/>
  <c r="K18" i="8" l="1"/>
  <c r="K22" i="8"/>
  <c r="K20" i="8"/>
  <c r="M7" i="6"/>
  <c r="M13" i="11"/>
  <c r="B3" i="4"/>
  <c r="C4" i="4" s="1"/>
  <c r="C9" i="5"/>
  <c r="E10" i="5"/>
  <c r="C12" i="6"/>
  <c r="E13" i="6"/>
  <c r="G14" i="6"/>
  <c r="I15" i="6"/>
  <c r="K16" i="6"/>
  <c r="C21" i="6"/>
  <c r="E22" i="6"/>
  <c r="G23" i="6"/>
  <c r="I24" i="6"/>
  <c r="K25" i="6"/>
  <c r="E7" i="7"/>
  <c r="G8" i="7"/>
  <c r="C13" i="7"/>
  <c r="C8" i="8"/>
  <c r="G9" i="8"/>
  <c r="C12" i="8"/>
  <c r="G13" i="8"/>
  <c r="I17" i="8"/>
  <c r="E20" i="8"/>
  <c r="I21" i="8"/>
  <c r="C11" i="9"/>
  <c r="C6" i="11"/>
  <c r="E7" i="11"/>
  <c r="G8" i="11"/>
  <c r="I9" i="11"/>
  <c r="K10" i="11"/>
  <c r="C14" i="11"/>
  <c r="C10" i="4"/>
  <c r="E9" i="5"/>
  <c r="G10" i="5"/>
  <c r="E12" i="6"/>
  <c r="G13" i="6"/>
  <c r="K15" i="6"/>
  <c r="E21" i="6"/>
  <c r="G22" i="6"/>
  <c r="K24" i="6"/>
  <c r="E13" i="7"/>
  <c r="E8" i="8"/>
  <c r="I9" i="8"/>
  <c r="E12" i="8"/>
  <c r="I13" i="8"/>
  <c r="C19" i="8"/>
  <c r="G20" i="8"/>
  <c r="B4" i="10"/>
  <c r="E6" i="11"/>
  <c r="G7" i="11"/>
  <c r="I8" i="11"/>
  <c r="K9" i="11"/>
  <c r="C13" i="11"/>
  <c r="E14" i="11"/>
  <c r="C7" i="3"/>
  <c r="C11" i="4"/>
  <c r="L5" i="5"/>
  <c r="M7" i="5" s="1"/>
  <c r="E8" i="5"/>
  <c r="G9" i="5"/>
  <c r="I10" i="5"/>
  <c r="K14" i="6"/>
  <c r="M16" i="6"/>
  <c r="K23" i="6"/>
  <c r="M25" i="6"/>
  <c r="K8" i="7"/>
  <c r="L9" i="7"/>
  <c r="E12" i="7"/>
  <c r="G13" i="7"/>
  <c r="C7" i="8"/>
  <c r="C11" i="8"/>
  <c r="C15" i="8"/>
  <c r="I20" i="8"/>
  <c r="G6" i="11"/>
  <c r="I7" i="11"/>
  <c r="K8" i="11"/>
  <c r="C12" i="11"/>
  <c r="E13" i="11"/>
  <c r="G14" i="11"/>
  <c r="C7" i="6"/>
  <c r="K22" i="6"/>
  <c r="M24" i="6"/>
  <c r="K7" i="7"/>
  <c r="E11" i="7"/>
  <c r="G12" i="7"/>
  <c r="J5" i="8"/>
  <c r="K7" i="11"/>
  <c r="M9" i="11"/>
  <c r="E12" i="11"/>
  <c r="L5" i="6"/>
  <c r="M6" i="6" s="1"/>
  <c r="C6" i="4"/>
  <c r="C13" i="4"/>
  <c r="E6" i="5"/>
  <c r="G7" i="5"/>
  <c r="I8" i="5"/>
  <c r="K9" i="5"/>
  <c r="E7" i="6"/>
  <c r="K12" i="6"/>
  <c r="C16" i="6"/>
  <c r="E17" i="6"/>
  <c r="C25" i="6"/>
  <c r="E26" i="6"/>
  <c r="G11" i="7"/>
  <c r="I12" i="7"/>
  <c r="K13" i="7"/>
  <c r="C6" i="8"/>
  <c r="G7" i="8"/>
  <c r="C10" i="8"/>
  <c r="G11" i="8"/>
  <c r="C14" i="8"/>
  <c r="J16" i="8"/>
  <c r="E18" i="8"/>
  <c r="I19" i="8"/>
  <c r="C5" i="10"/>
  <c r="K6" i="11"/>
  <c r="C10" i="11"/>
  <c r="E11" i="11"/>
  <c r="G12" i="11"/>
  <c r="I13" i="11"/>
  <c r="K14" i="11"/>
  <c r="G8" i="5"/>
  <c r="M15" i="6"/>
  <c r="C10" i="3"/>
  <c r="E16" i="6"/>
  <c r="E25" i="6"/>
  <c r="E6" i="8"/>
  <c r="I7" i="8"/>
  <c r="E10" i="8"/>
  <c r="I11" i="8"/>
  <c r="G18" i="8"/>
  <c r="C6" i="10"/>
  <c r="E10" i="11"/>
  <c r="K13" i="11"/>
  <c r="B5" i="3"/>
  <c r="C12" i="3" s="1"/>
  <c r="C9" i="8"/>
  <c r="I18" i="8"/>
  <c r="M6" i="11"/>
  <c r="K12" i="8" l="1"/>
  <c r="K8" i="8"/>
  <c r="K13" i="8"/>
  <c r="K9" i="8"/>
  <c r="K7" i="8"/>
  <c r="K15" i="8"/>
  <c r="K14" i="8"/>
  <c r="K10" i="8"/>
  <c r="K6" i="8"/>
  <c r="K11" i="8"/>
  <c r="M13" i="7"/>
  <c r="M10" i="7"/>
  <c r="M12" i="7"/>
  <c r="M9" i="5"/>
  <c r="M8" i="5"/>
  <c r="C9" i="4"/>
  <c r="M11" i="7"/>
  <c r="C4" i="10"/>
  <c r="C9" i="10"/>
  <c r="B3" i="10"/>
  <c r="C10" i="10" s="1"/>
  <c r="C8" i="10"/>
  <c r="C6" i="3"/>
  <c r="M10" i="5"/>
  <c r="K19" i="8"/>
  <c r="K21" i="8"/>
  <c r="K17" i="8"/>
  <c r="M6" i="5"/>
</calcChain>
</file>

<file path=xl/sharedStrings.xml><?xml version="1.0" encoding="utf-8"?>
<sst xmlns="http://schemas.openxmlformats.org/spreadsheetml/2006/main" count="321" uniqueCount="153">
  <si>
    <t>Analisi sugli interventi</t>
  </si>
  <si>
    <t>Analisi sui dispositivi</t>
  </si>
  <si>
    <t>Spalla</t>
  </si>
  <si>
    <r>
      <t xml:space="preserve">Tabella 2.23. Spalla. Numero di interventi utili per le analisi sugli interventi e </t>
    </r>
    <r>
      <rPr>
        <i/>
        <sz val="10"/>
        <color rgb="FF20B14A"/>
        <rFont val="Calibri"/>
        <family val="2"/>
        <scheme val="minor"/>
      </rPr>
      <t>completeness,</t>
    </r>
    <r>
      <rPr>
        <sz val="10"/>
        <color rgb="FF20B14A"/>
        <rFont val="Calibri"/>
        <family val="2"/>
        <scheme val="minor"/>
      </rPr>
      <t xml:space="preserve"> per tipo di intervento (anni 2017-2022)</t>
    </r>
  </si>
  <si>
    <t>N</t>
  </si>
  <si>
    <t>%</t>
  </si>
  <si>
    <t>Completeness (*)</t>
  </si>
  <si>
    <t>2017-2022</t>
  </si>
  <si>
    <t>(1)</t>
  </si>
  <si>
    <t>(2)</t>
  </si>
  <si>
    <t>Tipo di intervento</t>
  </si>
  <si>
    <t>Primario</t>
  </si>
  <si>
    <t>na (***)</t>
  </si>
  <si>
    <t>Sostituzione totale</t>
  </si>
  <si>
    <t>- in elezione</t>
  </si>
  <si>
    <t>- in urgenza</t>
  </si>
  <si>
    <t>Sostituzione parziale</t>
  </si>
  <si>
    <t>Non specificato</t>
  </si>
  <si>
    <t>Revisione (**)</t>
  </si>
  <si>
    <r>
      <t xml:space="preserve">(*) </t>
    </r>
    <r>
      <rPr>
        <i/>
        <sz val="10"/>
        <rFont val="Calibri"/>
        <family val="2"/>
        <scheme val="minor"/>
      </rPr>
      <t xml:space="preserve">Completeness </t>
    </r>
    <r>
      <rPr>
        <sz val="10"/>
        <rFont val="Calibri"/>
        <family val="2"/>
        <scheme val="minor"/>
      </rPr>
      <t>(espressa in %): numero di interventi registrati nel RIAP e linkati alle SDO che passano il CQ sugli interventi diviso per il numero di interventi registrati nelle SDO a livello nazionale (1), (2)</t>
    </r>
  </si>
  <si>
    <t>(**) Interventi di revisione totale o parziale, rimozione, rimozione con impianto di spaziatore, sostituzione spaziatore</t>
  </si>
  <si>
    <t>(***) Nel caso degli interventi di protesi di spalla, non è disponibile un codice ICD9-CM che permetta di identificare la revisione nelle SDO</t>
  </si>
  <si>
    <t>Tabella 2.24. Spalla. Numero di interventi di sostituzione totale per tipo di protesi impiantata (anni 2017-2022)</t>
  </si>
  <si>
    <t>Tipo di protesi impiantata nella sostituzione totale</t>
  </si>
  <si>
    <t>In elezione</t>
  </si>
  <si>
    <t>- anatomica</t>
  </si>
  <si>
    <t>- rivestimento</t>
  </si>
  <si>
    <t>- inversa</t>
  </si>
  <si>
    <t>- di interposizione</t>
  </si>
  <si>
    <t>In urgenza</t>
  </si>
  <si>
    <t>Tabella 2.25. Spalla. Numero di interventi per tipologia di istituto di ricovero e per tipo di intervento (anni 2017-2022)</t>
  </si>
  <si>
    <t>Revisione (*)</t>
  </si>
  <si>
    <t>TOTALE</t>
  </si>
  <si>
    <t>in elezione</t>
  </si>
  <si>
    <t>in urgenza</t>
  </si>
  <si>
    <t>Tipologia di istituto</t>
  </si>
  <si>
    <r>
      <t>Istituti pubblici gruppo 1</t>
    </r>
    <r>
      <rPr>
        <vertAlign val="superscript"/>
        <sz val="10"/>
        <rFont val="Calibri"/>
        <family val="2"/>
        <scheme val="minor"/>
      </rPr>
      <t>(a)</t>
    </r>
  </si>
  <si>
    <r>
      <t>Istituti pubblici gruppo 2</t>
    </r>
    <r>
      <rPr>
        <vertAlign val="superscript"/>
        <sz val="10"/>
        <rFont val="Calibri"/>
        <family val="2"/>
        <scheme val="minor"/>
      </rPr>
      <t>(b)</t>
    </r>
  </si>
  <si>
    <r>
      <t>Istituti privati accreditati gruppo 1</t>
    </r>
    <r>
      <rPr>
        <vertAlign val="superscript"/>
        <sz val="10"/>
        <rFont val="Calibri"/>
        <family val="2"/>
        <scheme val="minor"/>
      </rPr>
      <t>(c)</t>
    </r>
  </si>
  <si>
    <r>
      <t>Istituti privati accreditati gruppo 2</t>
    </r>
    <r>
      <rPr>
        <vertAlign val="superscript"/>
        <sz val="10"/>
        <rFont val="Calibri"/>
        <family val="2"/>
        <scheme val="minor"/>
      </rPr>
      <t>(d)</t>
    </r>
  </si>
  <si>
    <r>
      <t>Istituti privati non accreditati</t>
    </r>
    <r>
      <rPr>
        <vertAlign val="superscript"/>
        <sz val="10"/>
        <rFont val="Calibri"/>
        <family val="2"/>
        <scheme val="minor"/>
      </rPr>
      <t>(e)</t>
    </r>
  </si>
  <si>
    <r>
      <t>(*)</t>
    </r>
    <r>
      <rPr>
        <vertAlign val="superscript"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Interventi di revisione totale o parziale, rimozione, rimozione con impianto di spaziatore, sostituzione spaziatore</t>
    </r>
  </si>
  <si>
    <r>
      <rPr>
        <vertAlign val="superscript"/>
        <sz val="10"/>
        <color theme="1"/>
        <rFont val="Calibri"/>
        <family val="2"/>
        <scheme val="minor"/>
      </rPr>
      <t xml:space="preserve">(a) </t>
    </r>
    <r>
      <rPr>
        <sz val="10"/>
        <color theme="1"/>
        <rFont val="Calibri"/>
        <family val="2"/>
        <scheme val="minor"/>
      </rPr>
      <t>Aziende Ospedaliere, Aziende Ospedaliere Universitarie e Policlinici pubblici, IRCCS pubblici e fondazioni pubbliche</t>
    </r>
  </si>
  <si>
    <r>
      <rPr>
        <vertAlign val="superscript"/>
        <sz val="10"/>
        <color theme="1"/>
        <rFont val="Calibri"/>
        <family val="2"/>
        <scheme val="minor"/>
      </rPr>
      <t xml:space="preserve">(b) </t>
    </r>
    <r>
      <rPr>
        <sz val="10"/>
        <color theme="1"/>
        <rFont val="Calibri"/>
        <family val="2"/>
        <scheme val="minor"/>
      </rPr>
      <t>Ospedali a gestione diretta</t>
    </r>
  </si>
  <si>
    <r>
      <rPr>
        <vertAlign val="superscript"/>
        <sz val="10"/>
        <color theme="1"/>
        <rFont val="Calibri"/>
        <family val="2"/>
        <scheme val="minor"/>
      </rPr>
      <t xml:space="preserve">(c) </t>
    </r>
    <r>
      <rPr>
        <sz val="10"/>
        <color theme="1"/>
        <rFont val="Calibri"/>
        <family val="2"/>
        <scheme val="minor"/>
      </rPr>
      <t>Policlinici privati, IRCCS privati e fondazioni private, Ospedali classificati, Presidi USL, Enti di ricerca</t>
    </r>
  </si>
  <si>
    <r>
      <rPr>
        <vertAlign val="superscript"/>
        <sz val="10"/>
        <color theme="1"/>
        <rFont val="Calibri"/>
        <family val="2"/>
        <scheme val="minor"/>
      </rPr>
      <t xml:space="preserve">(d) </t>
    </r>
    <r>
      <rPr>
        <sz val="10"/>
        <color theme="1"/>
        <rFont val="Calibri"/>
        <family val="2"/>
        <scheme val="minor"/>
      </rPr>
      <t>Case di cura private accreditate</t>
    </r>
  </si>
  <si>
    <r>
      <rPr>
        <vertAlign val="superscript"/>
        <sz val="10"/>
        <color theme="1"/>
        <rFont val="Calibri"/>
        <family val="2"/>
        <scheme val="minor"/>
      </rPr>
      <t xml:space="preserve">(e) </t>
    </r>
    <r>
      <rPr>
        <sz val="10"/>
        <color theme="1"/>
        <rFont val="Calibri"/>
        <family val="2"/>
        <scheme val="minor"/>
      </rPr>
      <t>Case di cura private non accreditate</t>
    </r>
  </si>
  <si>
    <t>Tabella 2.26. Spalla. Numero di interventi per genere e classe di età dei pazienti e per tipo di intervento (anni 2017-2022)</t>
  </si>
  <si>
    <t>Genere</t>
  </si>
  <si>
    <t>Maschi</t>
  </si>
  <si>
    <t>Femmine</t>
  </si>
  <si>
    <t xml:space="preserve">Classe di età per genere </t>
  </si>
  <si>
    <t>Età media</t>
  </si>
  <si>
    <t>Deviazione standard</t>
  </si>
  <si>
    <t>&lt;45</t>
  </si>
  <si>
    <t>45 - 54</t>
  </si>
  <si>
    <t>55 - 64</t>
  </si>
  <si>
    <t>65 - 74</t>
  </si>
  <si>
    <t>75 - 84</t>
  </si>
  <si>
    <t>≥ 85</t>
  </si>
  <si>
    <t>(*) Interventi di revisione totale o parziale, rimozione, rimozione con impianto di spaziatore, sostituzione spaziatore</t>
  </si>
  <si>
    <t>Tabella 2.27. Spalla. Numero di interventi per caratteristiche dell'intervento chirurgico (lato operato e via di accesso) e per tipo di intervento (anni 2017-2022)</t>
  </si>
  <si>
    <t>Lato operato</t>
  </si>
  <si>
    <t>Destro</t>
  </si>
  <si>
    <t>Sinistro</t>
  </si>
  <si>
    <t xml:space="preserve">Bilaterale </t>
  </si>
  <si>
    <t>Via di accesso</t>
  </si>
  <si>
    <t>Deltoideo-pettorale</t>
  </si>
  <si>
    <t>Transdeltoidea</t>
  </si>
  <si>
    <t>Non specificata</t>
  </si>
  <si>
    <r>
      <t>Altro</t>
    </r>
    <r>
      <rPr>
        <sz val="9"/>
        <color theme="1"/>
        <rFont val="Wingdings"/>
        <charset val="2"/>
      </rPr>
      <t/>
    </r>
  </si>
  <si>
    <t>Tabella 2.28. Spalla. Numero di interventi primari per causa e tipologia di intervento precedente e per tipo di intervento (anni 2017-2022)</t>
  </si>
  <si>
    <t>Causa di intervento</t>
  </si>
  <si>
    <t>Osteartrosi eccentrica</t>
  </si>
  <si>
    <t>Osteartrosi concentrica</t>
  </si>
  <si>
    <t>Artrite reumatoide</t>
  </si>
  <si>
    <t xml:space="preserve">Neoplasia </t>
  </si>
  <si>
    <t>Osteonecrosi</t>
  </si>
  <si>
    <t>Frattura</t>
  </si>
  <si>
    <t>Rottura massiva della cuffia, in assenza di artrosi</t>
  </si>
  <si>
    <t>Esiti frattura</t>
  </si>
  <si>
    <t>Lussazione</t>
  </si>
  <si>
    <t xml:space="preserve">Altro </t>
  </si>
  <si>
    <t>Intervento precedente</t>
  </si>
  <si>
    <t>Nessuno</t>
  </si>
  <si>
    <t>Osteosintesi</t>
  </si>
  <si>
    <t>Artrotomia</t>
  </si>
  <si>
    <t>Artrodesi</t>
  </si>
  <si>
    <t>Artroscopia</t>
  </si>
  <si>
    <t>Tabella 2.29. Spalla. Numero di interventi di revisione per causa e tipologia di intervento precedente (anni 2017-2022)</t>
  </si>
  <si>
    <t>Instabilità</t>
  </si>
  <si>
    <t>Erosione glenoidea</t>
  </si>
  <si>
    <t>Lussazione protesica</t>
  </si>
  <si>
    <t xml:space="preserve">Infezione </t>
  </si>
  <si>
    <t>Esiti rimozione impianto</t>
  </si>
  <si>
    <t>Mobilizzazione asettica</t>
  </si>
  <si>
    <t>Frattura periprotesica</t>
  </si>
  <si>
    <t>Protesi dolorosa</t>
  </si>
  <si>
    <t>Rottura dell'impianto</t>
  </si>
  <si>
    <t>Altro</t>
  </si>
  <si>
    <t>Primario (**)</t>
  </si>
  <si>
    <t>Revisione di sostituzione della spalla (***)</t>
  </si>
  <si>
    <t>(**) Primario parziale: anatomico, di rivestimento, protesi impiantata non specificata; primario totale: anatomico, inverso</t>
  </si>
  <si>
    <t>(***) Revisione, rimozione, rimozione con impianto di spaziatore</t>
  </si>
  <si>
    <t>Tabella 2.30. Spalla. Numero di interventi utili per le analisi sui dispositivi, per tipo di intervento (anni 2017-2022)</t>
  </si>
  <si>
    <t>Tabella 2.31. Spalla. Numero di interventi per caratteristiche dell'intervento chirurgico e per tipo di intervento (anni 2017-2022)</t>
  </si>
  <si>
    <t>Fissazione della protesi</t>
  </si>
  <si>
    <t>Cementata (glenoide + stelo)</t>
  </si>
  <si>
    <t>Ibrida inversa (glenoide cementata e stelo non cementato)</t>
  </si>
  <si>
    <t>Ibrida (glenoide non cementata e stelo cementato)</t>
  </si>
  <si>
    <t>Non cementata (glenoide + stelo)</t>
  </si>
  <si>
    <t>Solo glenoide cementata</t>
  </si>
  <si>
    <t>Solo glenoide non cementata</t>
  </si>
  <si>
    <t>Solo stelo cementato</t>
  </si>
  <si>
    <t>Solo stelo non cementato</t>
  </si>
  <si>
    <t>Fissazione dichiarata "non applicabile" per glenoide e stelo</t>
  </si>
  <si>
    <t>Tabella 2.1c. Spalla. Numero di strutture che hanno raccolto dati per il RIAP, per istituzione partecipante (anni 2017-2022)</t>
  </si>
  <si>
    <t>Istituzione partecipante</t>
  </si>
  <si>
    <t>Regione</t>
  </si>
  <si>
    <t>Valle d'Aosta</t>
  </si>
  <si>
    <t>Lombardia</t>
  </si>
  <si>
    <t>PA Bolzano</t>
  </si>
  <si>
    <t>PA Trento</t>
  </si>
  <si>
    <t>Veneto</t>
  </si>
  <si>
    <t>Emilia-Romagna</t>
  </si>
  <si>
    <t>Toscana</t>
  </si>
  <si>
    <t>Marche</t>
  </si>
  <si>
    <t>Lazio</t>
  </si>
  <si>
    <t>Abruzzo</t>
  </si>
  <si>
    <t>Campania</t>
  </si>
  <si>
    <t>Puglia</t>
  </si>
  <si>
    <t>Basilicata</t>
  </si>
  <si>
    <t>Calabria</t>
  </si>
  <si>
    <t>Sicilia</t>
  </si>
  <si>
    <t>Singolo ospedale/fondazione</t>
  </si>
  <si>
    <t>Clinica Città  di Alessandria</t>
  </si>
  <si>
    <t>Casa di cura Santa Maria Maddalena, Occhiobello (RO)</t>
  </si>
  <si>
    <t>PO Universitario Santa Maria della Misericordia, Udine</t>
  </si>
  <si>
    <t>Fondazione Livio Sciutto/Fondazione Spotorno (SV)</t>
  </si>
  <si>
    <t>Casa di cura San Feliciano, Roma</t>
  </si>
  <si>
    <t>Casa di cura Villa Aurora, Roma</t>
  </si>
  <si>
    <t xml:space="preserve">Ospedale San Pietro Fatebenefratelli, Roma </t>
  </si>
  <si>
    <t>Totale strutture che hanno raccolto dati per il RIAP</t>
  </si>
  <si>
    <t xml:space="preserve">   Per gli interventi di spalla</t>
  </si>
  <si>
    <t xml:space="preserve">   Per tutti gli interventi</t>
  </si>
  <si>
    <t xml:space="preserve">(^) Dati non considerati nelle analisi in quanto pervenuti oltre il termine utile per la loro elaborazione
 </t>
  </si>
  <si>
    <t>(*) La PA Bolzano partecipa attivamente al RIAP. I dati successivi al 2020 potranno essere conferiti al RIAP dopo la pubblicazione del Decreto che disciplinerà il RIPI in attuazione del DPCM 3/3/2017</t>
  </si>
  <si>
    <t>Tabella 2.2c. Spalla. Numero di interventi RIAP ammessi al controllo di qualità, per istituzione partecipante (anni 2017-2022)</t>
  </si>
  <si>
    <t>Totale ammessi al CQ</t>
  </si>
  <si>
    <t>Totale interventi</t>
  </si>
  <si>
    <t xml:space="preserve">   Interventi di spalla</t>
  </si>
  <si>
    <t>Strutture che hanno partecipato alla raccolta dati</t>
  </si>
  <si>
    <t>Interventi raccolti dalle strutture che hanno partecipato alla raccolta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</si>
</sst>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\ \(&quot;*&quot;\)"/>
    <numFmt numFmtId="167" formatCode="#,##0\ \(&quot;^&quot;\)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9AD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009ADF"/>
      <name val="Calibri"/>
      <family val="2"/>
      <scheme val="minor"/>
    </font>
    <font>
      <b/>
      <sz val="10"/>
      <color rgb="FF20B14A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20B14A"/>
      <name val="Calibri"/>
      <family val="2"/>
      <scheme val="minor"/>
    </font>
    <font>
      <i/>
      <sz val="10"/>
      <color rgb="FF20B14A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theme="1"/>
      <name val="Wingdings"/>
      <charset val="2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2F904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8AF"/>
        <bgColor indexed="64"/>
      </patternFill>
    </fill>
    <fill>
      <patternFill patternType="solid">
        <fgColor rgb="FFD6E5EC"/>
        <bgColor indexed="64"/>
      </patternFill>
    </fill>
    <fill>
      <patternFill patternType="solid">
        <fgColor rgb="FFEEEEEF"/>
        <bgColor indexed="64"/>
      </patternFill>
    </fill>
    <fill>
      <patternFill patternType="solid">
        <fgColor rgb="FFFFF9A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E6C9"/>
        <bgColor indexed="64"/>
      </patternFill>
    </fill>
    <fill>
      <patternFill patternType="mediumGray">
        <fgColor theme="0"/>
        <bgColor rgb="FFCCE6C9"/>
      </patternFill>
    </fill>
  </fills>
  <borders count="66">
    <border>
      <left/>
      <right/>
      <top/>
      <bottom/>
      <diagonal/>
    </border>
    <border>
      <left/>
      <right style="medium">
        <color rgb="FF2C9FCE"/>
      </right>
      <top style="medium">
        <color theme="1"/>
      </top>
      <bottom/>
      <diagonal/>
    </border>
    <border>
      <left style="medium">
        <color rgb="FF2C9FCE"/>
      </left>
      <right style="medium">
        <color rgb="FF2C9FCE"/>
      </right>
      <top style="medium">
        <color theme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/>
      <diagonal/>
    </border>
    <border>
      <left style="medium">
        <color rgb="FF2C9FCE"/>
      </left>
      <right style="medium">
        <color rgb="FF2C9FCE"/>
      </right>
      <top/>
      <bottom/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/>
      <bottom style="medium">
        <color indexed="64"/>
      </bottom>
      <diagonal/>
    </border>
    <border>
      <left/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thin">
        <color rgb="FF2C9FCE"/>
      </right>
      <top/>
      <bottom style="thin">
        <color indexed="64"/>
      </bottom>
      <diagonal/>
    </border>
    <border>
      <left style="thin">
        <color rgb="FF2C9FCE"/>
      </left>
      <right/>
      <top/>
      <bottom style="thin">
        <color indexed="64"/>
      </bottom>
      <diagonal/>
    </border>
    <border>
      <left/>
      <right style="medium">
        <color rgb="FF2C9FCE"/>
      </right>
      <top style="thin">
        <color auto="1"/>
      </top>
      <bottom/>
      <diagonal/>
    </border>
    <border>
      <left style="medium">
        <color rgb="FF2C9FCE"/>
      </left>
      <right style="medium">
        <color rgb="FF2C9FCE"/>
      </right>
      <top style="thin">
        <color indexed="64"/>
      </top>
      <bottom/>
      <diagonal/>
    </border>
    <border>
      <left style="medium">
        <color rgb="FF2C9FCE"/>
      </left>
      <right style="thin">
        <color rgb="FF2C9FCE"/>
      </right>
      <top style="thin">
        <color indexed="64"/>
      </top>
      <bottom/>
      <diagonal/>
    </border>
    <border>
      <left style="thin">
        <color rgb="FF2C9FCE"/>
      </left>
      <right/>
      <top style="thin">
        <color indexed="64"/>
      </top>
      <bottom/>
      <diagonal/>
    </border>
    <border>
      <left style="medium">
        <color rgb="FF2C9FCE"/>
      </left>
      <right style="thin">
        <color rgb="FF2C9FCE"/>
      </right>
      <top/>
      <bottom style="medium">
        <color auto="1"/>
      </bottom>
      <diagonal/>
    </border>
    <border>
      <left style="thin">
        <color rgb="FF2C9FCE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2C9FCE"/>
      </right>
      <top style="thin">
        <color auto="1"/>
      </top>
      <bottom style="medium">
        <color auto="1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rgb="FF2C9FCE"/>
      </right>
      <top style="medium">
        <color indexed="64"/>
      </top>
      <bottom/>
      <diagonal/>
    </border>
    <border>
      <left style="medium">
        <color rgb="FF2C9FCE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thin">
        <color theme="3" tint="0.39991454817346722"/>
      </right>
      <top style="medium">
        <color auto="1"/>
      </top>
      <bottom/>
      <diagonal/>
    </border>
    <border>
      <left style="thin">
        <color theme="3" tint="0.39991454817346722"/>
      </left>
      <right style="medium">
        <color rgb="FF2C9FCE"/>
      </right>
      <top style="medium">
        <color auto="1"/>
      </top>
      <bottom/>
      <diagonal/>
    </border>
    <border>
      <left style="medium">
        <color rgb="FF2C9FCE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theme="3" tint="0.39994506668294322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rgb="FF2C9FCE"/>
      </left>
      <right/>
      <top/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medium">
        <color auto="1"/>
      </top>
      <bottom style="medium">
        <color indexed="64"/>
      </bottom>
      <diagonal/>
    </border>
    <border>
      <left style="thin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/>
      <bottom style="thin">
        <color indexed="64"/>
      </bottom>
      <diagonal/>
    </border>
    <border>
      <left style="thin">
        <color rgb="FF2C9FCE"/>
      </left>
      <right style="medium">
        <color rgb="FF2C9FCE"/>
      </right>
      <top/>
      <bottom style="thin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thin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 style="medium">
        <color rgb="FF2C9FCE"/>
      </right>
      <top style="thin">
        <color auto="1"/>
      </top>
      <bottom style="medium">
        <color auto="1"/>
      </bottom>
      <diagonal/>
    </border>
    <border>
      <left style="thin">
        <color theme="3" tint="0.39994506668294322"/>
      </left>
      <right style="medium">
        <color rgb="FF2C9FCE"/>
      </right>
      <top style="thin">
        <color auto="1"/>
      </top>
      <bottom style="medium">
        <color auto="1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/>
      <diagonal/>
    </border>
    <border>
      <left style="thin">
        <color rgb="FF2C9FCE"/>
      </left>
      <right style="medium">
        <color rgb="FF2C9FCE"/>
      </right>
      <top style="thin">
        <color auto="1"/>
      </top>
      <bottom/>
      <diagonal/>
    </border>
    <border>
      <left style="thin">
        <color theme="3" tint="0.39991454817346722"/>
      </left>
      <right/>
      <top style="medium">
        <color auto="1"/>
      </top>
      <bottom/>
      <diagonal/>
    </border>
    <border>
      <left style="thin">
        <color rgb="FF2C9FCE"/>
      </left>
      <right/>
      <top style="thin">
        <color indexed="64"/>
      </top>
      <bottom style="thin">
        <color indexed="64"/>
      </bottom>
      <diagonal/>
    </border>
    <border>
      <left style="medium">
        <color rgb="FF2C9FCE"/>
      </left>
      <right/>
      <top style="thin">
        <color auto="1"/>
      </top>
      <bottom style="medium">
        <color auto="1"/>
      </bottom>
      <diagonal/>
    </border>
    <border>
      <left style="thin">
        <color rgb="FF2C9FCE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rgb="FF2C9FC8"/>
      </right>
      <top style="thin">
        <color indexed="64"/>
      </top>
      <bottom style="thin">
        <color indexed="64"/>
      </bottom>
      <diagonal/>
    </border>
    <border>
      <left/>
      <right style="medium">
        <color rgb="FF2C9FC8"/>
      </right>
      <top/>
      <bottom/>
      <diagonal/>
    </border>
    <border>
      <left/>
      <right style="medium">
        <color rgb="FF2C9FC8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quotePrefix="1" applyFont="1"/>
    <xf numFmtId="0" fontId="8" fillId="2" borderId="0" xfId="0" applyFont="1" applyFill="1" applyAlignment="1">
      <alignment vertical="center"/>
    </xf>
    <xf numFmtId="49" fontId="10" fillId="2" borderId="0" xfId="0" applyNumberFormat="1" applyFont="1" applyFill="1" applyAlignment="1">
      <alignment vertical="center"/>
    </xf>
    <xf numFmtId="49" fontId="11" fillId="2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centerContinuous" vertical="center"/>
    </xf>
    <xf numFmtId="0" fontId="13" fillId="2" borderId="4" xfId="0" applyFont="1" applyFill="1" applyBorder="1" applyAlignment="1">
      <alignment horizontal="centerContinuous" vertical="center"/>
    </xf>
    <xf numFmtId="0" fontId="12" fillId="2" borderId="5" xfId="0" applyFont="1" applyFill="1" applyBorder="1" applyAlignment="1">
      <alignment vertical="center"/>
    </xf>
    <xf numFmtId="0" fontId="12" fillId="2" borderId="6" xfId="0" applyFont="1" applyFill="1" applyBorder="1" applyAlignment="1">
      <alignment vertical="top"/>
    </xf>
    <xf numFmtId="0" fontId="13" fillId="2" borderId="6" xfId="0" applyFont="1" applyFill="1" applyBorder="1" applyAlignment="1">
      <alignment vertical="top"/>
    </xf>
    <xf numFmtId="0" fontId="13" fillId="2" borderId="7" xfId="0" applyFont="1" applyFill="1" applyBorder="1" applyAlignment="1">
      <alignment horizontal="centerContinuous" vertical="center"/>
    </xf>
    <xf numFmtId="0" fontId="13" fillId="2" borderId="8" xfId="0" applyFont="1" applyFill="1" applyBorder="1" applyAlignment="1">
      <alignment horizontal="centerContinuous" vertical="center"/>
    </xf>
    <xf numFmtId="0" fontId="12" fillId="2" borderId="9" xfId="0" applyFont="1" applyFill="1" applyBorder="1" applyAlignment="1">
      <alignment vertical="center"/>
    </xf>
    <xf numFmtId="0" fontId="12" fillId="2" borderId="10" xfId="0" applyFont="1" applyFill="1" applyBorder="1" applyAlignment="1">
      <alignment vertical="top"/>
    </xf>
    <xf numFmtId="0" fontId="13" fillId="2" borderId="10" xfId="0" applyFont="1" applyFill="1" applyBorder="1" applyAlignment="1">
      <alignment vertical="top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vertical="center"/>
    </xf>
    <xf numFmtId="3" fontId="12" fillId="3" borderId="12" xfId="0" applyNumberFormat="1" applyFont="1" applyFill="1" applyBorder="1" applyAlignment="1">
      <alignment horizontal="right" vertical="center"/>
    </xf>
    <xf numFmtId="164" fontId="13" fillId="3" borderId="12" xfId="0" applyNumberFormat="1" applyFont="1" applyFill="1" applyBorder="1" applyAlignment="1">
      <alignment horizontal="right" vertical="center"/>
    </xf>
    <xf numFmtId="164" fontId="13" fillId="3" borderId="7" xfId="0" applyNumberFormat="1" applyFont="1" applyFill="1" applyBorder="1" applyAlignment="1">
      <alignment horizontal="right" vertical="center"/>
    </xf>
    <xf numFmtId="164" fontId="13" fillId="3" borderId="8" xfId="0" applyNumberFormat="1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vertical="center"/>
    </xf>
    <xf numFmtId="3" fontId="12" fillId="4" borderId="12" xfId="0" applyNumberFormat="1" applyFont="1" applyFill="1" applyBorder="1" applyAlignment="1">
      <alignment horizontal="right" vertical="center" wrapText="1"/>
    </xf>
    <xf numFmtId="164" fontId="13" fillId="4" borderId="12" xfId="0" applyNumberFormat="1" applyFont="1" applyFill="1" applyBorder="1" applyAlignment="1">
      <alignment horizontal="right" vertical="center"/>
    </xf>
    <xf numFmtId="164" fontId="13" fillId="4" borderId="7" xfId="0" applyNumberFormat="1" applyFont="1" applyFill="1" applyBorder="1" applyAlignment="1">
      <alignment horizontal="right" vertical="center"/>
    </xf>
    <xf numFmtId="164" fontId="13" fillId="4" borderId="8" xfId="0" applyNumberFormat="1" applyFont="1" applyFill="1" applyBorder="1" applyAlignment="1">
      <alignment horizontal="right" vertical="center"/>
    </xf>
    <xf numFmtId="0" fontId="10" fillId="5" borderId="11" xfId="0" applyFont="1" applyFill="1" applyBorder="1" applyAlignment="1">
      <alignment vertical="center"/>
    </xf>
    <xf numFmtId="3" fontId="10" fillId="5" borderId="12" xfId="0" applyNumberFormat="1" applyFont="1" applyFill="1" applyBorder="1" applyAlignment="1">
      <alignment horizontal="right" vertical="center" wrapText="1"/>
    </xf>
    <xf numFmtId="164" fontId="11" fillId="5" borderId="12" xfId="0" applyNumberFormat="1" applyFont="1" applyFill="1" applyBorder="1" applyAlignment="1">
      <alignment horizontal="right" vertical="center"/>
    </xf>
    <xf numFmtId="164" fontId="11" fillId="5" borderId="7" xfId="0" applyNumberFormat="1" applyFont="1" applyFill="1" applyBorder="1" applyAlignment="1">
      <alignment horizontal="right" vertical="center"/>
    </xf>
    <xf numFmtId="164" fontId="11" fillId="5" borderId="8" xfId="0" applyNumberFormat="1" applyFont="1" applyFill="1" applyBorder="1" applyAlignment="1">
      <alignment horizontal="right" vertical="center"/>
    </xf>
    <xf numFmtId="0" fontId="10" fillId="2" borderId="13" xfId="0" quotePrefix="1" applyFont="1" applyFill="1" applyBorder="1" applyAlignment="1">
      <alignment horizontal="left" vertical="center" indent="1"/>
    </xf>
    <xf numFmtId="3" fontId="10" fillId="2" borderId="14" xfId="0" applyNumberFormat="1" applyFont="1" applyFill="1" applyBorder="1" applyAlignment="1">
      <alignment horizontal="right" vertical="center" wrapText="1"/>
    </xf>
    <xf numFmtId="164" fontId="11" fillId="2" borderId="14" xfId="0" applyNumberFormat="1" applyFont="1" applyFill="1" applyBorder="1" applyAlignment="1">
      <alignment horizontal="right" vertical="center"/>
    </xf>
    <xf numFmtId="164" fontId="11" fillId="2" borderId="15" xfId="0" applyNumberFormat="1" applyFont="1" applyFill="1" applyBorder="1" applyAlignment="1">
      <alignment horizontal="right" vertical="center"/>
    </xf>
    <xf numFmtId="164" fontId="11" fillId="2" borderId="16" xfId="0" applyNumberFormat="1" applyFont="1" applyFill="1" applyBorder="1" applyAlignment="1">
      <alignment horizontal="right" vertical="center"/>
    </xf>
    <xf numFmtId="0" fontId="10" fillId="2" borderId="17" xfId="0" quotePrefix="1" applyFont="1" applyFill="1" applyBorder="1" applyAlignment="1">
      <alignment horizontal="left" vertical="center" indent="1"/>
    </xf>
    <xf numFmtId="3" fontId="10" fillId="2" borderId="18" xfId="0" applyNumberFormat="1" applyFont="1" applyFill="1" applyBorder="1" applyAlignment="1">
      <alignment horizontal="right" vertical="center" wrapText="1"/>
    </xf>
    <xf numFmtId="164" fontId="11" fillId="2" borderId="18" xfId="0" applyNumberFormat="1" applyFont="1" applyFill="1" applyBorder="1" applyAlignment="1">
      <alignment horizontal="right" vertical="center"/>
    </xf>
    <xf numFmtId="164" fontId="11" fillId="2" borderId="19" xfId="0" applyNumberFormat="1" applyFont="1" applyFill="1" applyBorder="1" applyAlignment="1">
      <alignment horizontal="right" vertical="center"/>
    </xf>
    <xf numFmtId="164" fontId="11" fillId="2" borderId="20" xfId="0" applyNumberFormat="1" applyFont="1" applyFill="1" applyBorder="1" applyAlignment="1">
      <alignment horizontal="right" vertical="center"/>
    </xf>
    <xf numFmtId="0" fontId="10" fillId="5" borderId="5" xfId="0" applyFont="1" applyFill="1" applyBorder="1" applyAlignment="1">
      <alignment vertical="center"/>
    </xf>
    <xf numFmtId="3" fontId="10" fillId="5" borderId="6" xfId="0" applyNumberFormat="1" applyFont="1" applyFill="1" applyBorder="1" applyAlignment="1">
      <alignment horizontal="right" vertical="center" wrapText="1"/>
    </xf>
    <xf numFmtId="164" fontId="11" fillId="5" borderId="14" xfId="0" applyNumberFormat="1" applyFont="1" applyFill="1" applyBorder="1" applyAlignment="1">
      <alignment horizontal="right" vertical="center"/>
    </xf>
    <xf numFmtId="164" fontId="11" fillId="5" borderId="21" xfId="0" applyNumberFormat="1" applyFont="1" applyFill="1" applyBorder="1" applyAlignment="1">
      <alignment horizontal="right" vertical="center"/>
    </xf>
    <xf numFmtId="164" fontId="11" fillId="5" borderId="22" xfId="0" applyNumberFormat="1" applyFont="1" applyFill="1" applyBorder="1" applyAlignment="1">
      <alignment horizontal="right" vertical="center"/>
    </xf>
    <xf numFmtId="0" fontId="12" fillId="4" borderId="11" xfId="0" quotePrefix="1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165" fontId="11" fillId="0" borderId="0" xfId="0" applyNumberFormat="1" applyFont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2" xfId="0" applyFont="1" applyFill="1" applyBorder="1" applyAlignment="1">
      <alignment horizontal="right" vertical="center"/>
    </xf>
    <xf numFmtId="0" fontId="13" fillId="2" borderId="23" xfId="0" applyFont="1" applyFill="1" applyBorder="1" applyAlignment="1">
      <alignment horizontal="right" vertical="center"/>
    </xf>
    <xf numFmtId="0" fontId="13" fillId="3" borderId="23" xfId="0" applyFont="1" applyFill="1" applyBorder="1" applyAlignment="1">
      <alignment horizontal="right" vertical="center"/>
    </xf>
    <xf numFmtId="164" fontId="13" fillId="4" borderId="23" xfId="0" applyNumberFormat="1" applyFont="1" applyFill="1" applyBorder="1" applyAlignment="1">
      <alignment horizontal="right" vertical="center"/>
    </xf>
    <xf numFmtId="164" fontId="11" fillId="2" borderId="24" xfId="0" applyNumberFormat="1" applyFont="1" applyFill="1" applyBorder="1" applyAlignment="1">
      <alignment horizontal="right" vertical="center"/>
    </xf>
    <xf numFmtId="0" fontId="10" fillId="2" borderId="25" xfId="0" quotePrefix="1" applyFont="1" applyFill="1" applyBorder="1" applyAlignment="1">
      <alignment horizontal="left" vertical="center" indent="1"/>
    </xf>
    <xf numFmtId="3" fontId="10" fillId="2" borderId="26" xfId="0" applyNumberFormat="1" applyFont="1" applyFill="1" applyBorder="1" applyAlignment="1">
      <alignment horizontal="right" vertical="center" wrapText="1"/>
    </xf>
    <xf numFmtId="164" fontId="11" fillId="2" borderId="27" xfId="0" applyNumberFormat="1" applyFont="1" applyFill="1" applyBorder="1" applyAlignment="1">
      <alignment horizontal="right" vertical="center"/>
    </xf>
    <xf numFmtId="164" fontId="11" fillId="2" borderId="28" xfId="0" applyNumberFormat="1" applyFont="1" applyFill="1" applyBorder="1" applyAlignment="1">
      <alignment horizontal="right" vertical="center"/>
    </xf>
    <xf numFmtId="0" fontId="10" fillId="2" borderId="29" xfId="0" quotePrefix="1" applyFont="1" applyFill="1" applyBorder="1" applyAlignment="1">
      <alignment horizontal="left" vertical="center" indent="1"/>
    </xf>
    <xf numFmtId="3" fontId="10" fillId="2" borderId="30" xfId="0" applyNumberFormat="1" applyFont="1" applyFill="1" applyBorder="1" applyAlignment="1">
      <alignment horizontal="right" vertical="center" wrapText="1"/>
    </xf>
    <xf numFmtId="164" fontId="11" fillId="2" borderId="3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vertical="center"/>
    </xf>
    <xf numFmtId="49" fontId="14" fillId="2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7" fillId="2" borderId="32" xfId="0" applyFont="1" applyFill="1" applyBorder="1" applyAlignment="1">
      <alignment vertical="center"/>
    </xf>
    <xf numFmtId="0" fontId="7" fillId="2" borderId="33" xfId="0" applyFont="1" applyFill="1" applyBorder="1" applyAlignment="1">
      <alignment horizontal="centerContinuous" vertical="center"/>
    </xf>
    <xf numFmtId="0" fontId="14" fillId="2" borderId="34" xfId="0" applyFont="1" applyFill="1" applyBorder="1" applyAlignment="1">
      <alignment horizontal="centerContinuous" vertical="center"/>
    </xf>
    <xf numFmtId="0" fontId="3" fillId="2" borderId="34" xfId="0" applyFont="1" applyFill="1" applyBorder="1" applyAlignment="1">
      <alignment horizontal="centerContinuous" vertical="center"/>
    </xf>
    <xf numFmtId="0" fontId="14" fillId="2" borderId="35" xfId="0" applyFont="1" applyFill="1" applyBorder="1" applyAlignment="1">
      <alignment horizontal="centerContinuous" vertical="center"/>
    </xf>
    <xf numFmtId="0" fontId="7" fillId="2" borderId="36" xfId="0" applyFont="1" applyFill="1" applyBorder="1" applyAlignment="1">
      <alignment horizontal="centerContinuous" vertical="center"/>
    </xf>
    <xf numFmtId="0" fontId="7" fillId="2" borderId="37" xfId="0" applyFont="1" applyFill="1" applyBorder="1" applyAlignment="1">
      <alignment horizontal="centerContinuous" vertical="center"/>
    </xf>
    <xf numFmtId="0" fontId="7" fillId="2" borderId="38" xfId="0" applyFont="1" applyFill="1" applyBorder="1" applyAlignment="1">
      <alignment horizontal="centerContinuous" vertical="center"/>
    </xf>
    <xf numFmtId="0" fontId="3" fillId="2" borderId="32" xfId="0" applyFont="1" applyFill="1" applyBorder="1" applyAlignment="1">
      <alignment horizontal="centerContinuous" vertical="center"/>
    </xf>
    <xf numFmtId="0" fontId="7" fillId="2" borderId="39" xfId="0" applyFont="1" applyFill="1" applyBorder="1" applyAlignment="1">
      <alignment horizontal="centerContinuous" vertical="center"/>
    </xf>
    <xf numFmtId="0" fontId="3" fillId="2" borderId="39" xfId="0" applyFont="1" applyFill="1" applyBorder="1" applyAlignment="1">
      <alignment horizontal="centerContinuous" vertical="center"/>
    </xf>
    <xf numFmtId="0" fontId="7" fillId="2" borderId="5" xfId="0" applyFont="1" applyFill="1" applyBorder="1" applyAlignment="1">
      <alignment vertical="top" wrapText="1"/>
    </xf>
    <xf numFmtId="0" fontId="7" fillId="2" borderId="33" xfId="0" applyFont="1" applyFill="1" applyBorder="1" applyAlignment="1">
      <alignment horizontal="centerContinuous" vertical="center" wrapText="1"/>
    </xf>
    <xf numFmtId="0" fontId="7" fillId="2" borderId="40" xfId="0" applyFont="1" applyFill="1" applyBorder="1" applyAlignment="1">
      <alignment horizontal="centerContinuous" vertical="center" wrapText="1"/>
    </xf>
    <xf numFmtId="0" fontId="7" fillId="2" borderId="41" xfId="0" applyFont="1" applyFill="1" applyBorder="1" applyAlignment="1">
      <alignment horizontal="centerContinuous" vertical="center" wrapText="1"/>
    </xf>
    <xf numFmtId="0" fontId="7" fillId="2" borderId="35" xfId="0" applyFont="1" applyFill="1" applyBorder="1" applyAlignment="1">
      <alignment horizontal="centerContinuous" vertical="center" wrapText="1"/>
    </xf>
    <xf numFmtId="0" fontId="7" fillId="2" borderId="42" xfId="0" applyFont="1" applyFill="1" applyBorder="1" applyAlignment="1">
      <alignment vertical="top"/>
    </xf>
    <xf numFmtId="0" fontId="7" fillId="2" borderId="9" xfId="0" applyFont="1" applyFill="1" applyBorder="1" applyAlignment="1">
      <alignment vertical="top"/>
    </xf>
    <xf numFmtId="0" fontId="7" fillId="2" borderId="43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0" fontId="7" fillId="2" borderId="42" xfId="0" applyFont="1" applyFill="1" applyBorder="1" applyAlignment="1">
      <alignment vertical="top" wrapText="1"/>
    </xf>
    <xf numFmtId="0" fontId="12" fillId="2" borderId="43" xfId="0" applyFont="1" applyFill="1" applyBorder="1" applyAlignment="1">
      <alignment vertical="top"/>
    </xf>
    <xf numFmtId="0" fontId="12" fillId="2" borderId="42" xfId="0" applyFont="1" applyFill="1" applyBorder="1" applyAlignment="1">
      <alignment vertical="top"/>
    </xf>
    <xf numFmtId="0" fontId="12" fillId="2" borderId="7" xfId="0" applyFont="1" applyFill="1" applyBorder="1" applyAlignment="1">
      <alignment horizontal="right" vertical="center"/>
    </xf>
    <xf numFmtId="0" fontId="13" fillId="2" borderId="44" xfId="0" applyFont="1" applyFill="1" applyBorder="1" applyAlignment="1">
      <alignment horizontal="right" vertical="center"/>
    </xf>
    <xf numFmtId="0" fontId="12" fillId="2" borderId="44" xfId="0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right" vertical="center"/>
    </xf>
    <xf numFmtId="0" fontId="13" fillId="2" borderId="45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15" fillId="2" borderId="45" xfId="0" applyFont="1" applyFill="1" applyBorder="1" applyAlignment="1">
      <alignment horizontal="right" vertical="center"/>
    </xf>
    <xf numFmtId="0" fontId="15" fillId="2" borderId="23" xfId="0" applyFont="1" applyFill="1" applyBorder="1" applyAlignment="1">
      <alignment horizontal="right" vertical="center"/>
    </xf>
    <xf numFmtId="3" fontId="7" fillId="4" borderId="7" xfId="0" applyNumberFormat="1" applyFont="1" applyFill="1" applyBorder="1" applyAlignment="1">
      <alignment vertical="center" wrapText="1"/>
    </xf>
    <xf numFmtId="164" fontId="7" fillId="4" borderId="44" xfId="0" applyNumberFormat="1" applyFont="1" applyFill="1" applyBorder="1" applyAlignment="1">
      <alignment vertical="center" wrapText="1"/>
    </xf>
    <xf numFmtId="3" fontId="7" fillId="4" borderId="44" xfId="0" applyNumberFormat="1" applyFont="1" applyFill="1" applyBorder="1" applyAlignment="1">
      <alignment vertical="center" wrapText="1"/>
    </xf>
    <xf numFmtId="164" fontId="7" fillId="4" borderId="11" xfId="0" applyNumberFormat="1" applyFont="1" applyFill="1" applyBorder="1" applyAlignment="1">
      <alignment vertical="center" wrapText="1"/>
    </xf>
    <xf numFmtId="164" fontId="7" fillId="4" borderId="45" xfId="0" applyNumberFormat="1" applyFont="1" applyFill="1" applyBorder="1" applyAlignment="1">
      <alignment vertical="center" wrapText="1"/>
    </xf>
    <xf numFmtId="164" fontId="15" fillId="4" borderId="23" xfId="0" applyNumberFormat="1" applyFont="1" applyFill="1" applyBorder="1" applyAlignment="1">
      <alignment horizontal="right" vertical="center"/>
    </xf>
    <xf numFmtId="0" fontId="10" fillId="2" borderId="13" xfId="0" applyFont="1" applyFill="1" applyBorder="1" applyAlignment="1">
      <alignment vertical="center" wrapText="1"/>
    </xf>
    <xf numFmtId="3" fontId="3" fillId="2" borderId="15" xfId="0" applyNumberFormat="1" applyFont="1" applyFill="1" applyBorder="1" applyAlignment="1">
      <alignment vertical="center" wrapText="1"/>
    </xf>
    <xf numFmtId="164" fontId="11" fillId="2" borderId="46" xfId="0" applyNumberFormat="1" applyFont="1" applyFill="1" applyBorder="1" applyAlignment="1">
      <alignment horizontal="right" vertical="center"/>
    </xf>
    <xf numFmtId="3" fontId="3" fillId="2" borderId="46" xfId="0" applyNumberFormat="1" applyFont="1" applyFill="1" applyBorder="1" applyAlignment="1">
      <alignment vertical="center" wrapText="1"/>
    </xf>
    <xf numFmtId="164" fontId="11" fillId="2" borderId="13" xfId="0" applyNumberFormat="1" applyFont="1" applyFill="1" applyBorder="1" applyAlignment="1">
      <alignment horizontal="right" vertical="center"/>
    </xf>
    <xf numFmtId="164" fontId="11" fillId="2" borderId="47" xfId="0" applyNumberFormat="1" applyFont="1" applyFill="1" applyBorder="1" applyAlignment="1">
      <alignment horizontal="right" vertical="center"/>
    </xf>
    <xf numFmtId="165" fontId="11" fillId="2" borderId="47" xfId="0" applyNumberFormat="1" applyFont="1" applyFill="1" applyBorder="1" applyAlignment="1">
      <alignment horizontal="right" vertical="center"/>
    </xf>
    <xf numFmtId="164" fontId="14" fillId="2" borderId="24" xfId="0" applyNumberFormat="1" applyFont="1" applyFill="1" applyBorder="1" applyAlignment="1">
      <alignment vertical="center"/>
    </xf>
    <xf numFmtId="0" fontId="10" fillId="2" borderId="25" xfId="0" applyFont="1" applyFill="1" applyBorder="1" applyAlignment="1">
      <alignment vertical="center" wrapText="1"/>
    </xf>
    <xf numFmtId="164" fontId="11" fillId="2" borderId="48" xfId="0" applyNumberFormat="1" applyFont="1" applyFill="1" applyBorder="1" applyAlignment="1">
      <alignment horizontal="right" vertical="center"/>
    </xf>
    <xf numFmtId="164" fontId="11" fillId="2" borderId="25" xfId="0" applyNumberFormat="1" applyFont="1" applyFill="1" applyBorder="1" applyAlignment="1">
      <alignment horizontal="right" vertical="center"/>
    </xf>
    <xf numFmtId="164" fontId="11" fillId="2" borderId="49" xfId="0" applyNumberFormat="1" applyFont="1" applyFill="1" applyBorder="1" applyAlignment="1">
      <alignment horizontal="right" vertical="center"/>
    </xf>
    <xf numFmtId="3" fontId="3" fillId="2" borderId="50" xfId="0" applyNumberFormat="1" applyFont="1" applyFill="1" applyBorder="1" applyAlignment="1">
      <alignment vertical="center" wrapText="1"/>
    </xf>
    <xf numFmtId="164" fontId="14" fillId="2" borderId="27" xfId="0" applyNumberFormat="1" applyFont="1" applyFill="1" applyBorder="1" applyAlignment="1">
      <alignment vertical="center"/>
    </xf>
    <xf numFmtId="0" fontId="10" fillId="2" borderId="29" xfId="0" applyFont="1" applyFill="1" applyBorder="1" applyAlignment="1">
      <alignment vertical="center" wrapText="1"/>
    </xf>
    <xf numFmtId="3" fontId="3" fillId="2" borderId="51" xfId="0" applyNumberFormat="1" applyFont="1" applyFill="1" applyBorder="1" applyAlignment="1">
      <alignment vertical="center" wrapText="1"/>
    </xf>
    <xf numFmtId="164" fontId="11" fillId="2" borderId="52" xfId="0" applyNumberFormat="1" applyFont="1" applyFill="1" applyBorder="1" applyAlignment="1">
      <alignment horizontal="right" vertical="center"/>
    </xf>
    <xf numFmtId="3" fontId="3" fillId="2" borderId="52" xfId="0" applyNumberFormat="1" applyFont="1" applyFill="1" applyBorder="1" applyAlignment="1">
      <alignment vertical="center" wrapText="1"/>
    </xf>
    <xf numFmtId="164" fontId="11" fillId="2" borderId="29" xfId="0" applyNumberFormat="1" applyFont="1" applyFill="1" applyBorder="1" applyAlignment="1">
      <alignment horizontal="right" vertical="center"/>
    </xf>
    <xf numFmtId="164" fontId="11" fillId="2" borderId="53" xfId="0" applyNumberFormat="1" applyFont="1" applyFill="1" applyBorder="1" applyAlignment="1">
      <alignment horizontal="right" vertical="center"/>
    </xf>
    <xf numFmtId="165" fontId="11" fillId="2" borderId="53" xfId="0" applyNumberFormat="1" applyFont="1" applyFill="1" applyBorder="1" applyAlignment="1">
      <alignment horizontal="right" vertical="center"/>
    </xf>
    <xf numFmtId="164" fontId="14" fillId="2" borderId="31" xfId="0" applyNumberFormat="1" applyFont="1" applyFill="1" applyBorder="1" applyAlignment="1">
      <alignment vertical="center"/>
    </xf>
    <xf numFmtId="165" fontId="14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15" fillId="2" borderId="11" xfId="0" applyFont="1" applyFill="1" applyBorder="1" applyAlignment="1">
      <alignment horizontal="right" vertical="center"/>
    </xf>
    <xf numFmtId="0" fontId="12" fillId="6" borderId="11" xfId="0" applyFont="1" applyFill="1" applyBorder="1" applyAlignment="1">
      <alignment vertical="center"/>
    </xf>
    <xf numFmtId="3" fontId="12" fillId="3" borderId="7" xfId="0" applyNumberFormat="1" applyFont="1" applyFill="1" applyBorder="1" applyAlignment="1">
      <alignment horizontal="right" vertical="center"/>
    </xf>
    <xf numFmtId="164" fontId="13" fillId="3" borderId="44" xfId="0" applyNumberFormat="1" applyFont="1" applyFill="1" applyBorder="1" applyAlignment="1">
      <alignment horizontal="center" vertical="center"/>
    </xf>
    <xf numFmtId="3" fontId="12" fillId="3" borderId="44" xfId="0" applyNumberFormat="1" applyFont="1" applyFill="1" applyBorder="1" applyAlignment="1">
      <alignment horizontal="right" vertical="center"/>
    </xf>
    <xf numFmtId="164" fontId="13" fillId="3" borderId="11" xfId="0" applyNumberFormat="1" applyFont="1" applyFill="1" applyBorder="1" applyAlignment="1">
      <alignment horizontal="right" vertical="center"/>
    </xf>
    <xf numFmtId="164" fontId="13" fillId="3" borderId="45" xfId="0" applyNumberFormat="1" applyFont="1" applyFill="1" applyBorder="1" applyAlignment="1">
      <alignment horizontal="right" vertical="center"/>
    </xf>
    <xf numFmtId="164" fontId="15" fillId="3" borderId="45" xfId="0" applyNumberFormat="1" applyFont="1" applyFill="1" applyBorder="1" applyAlignment="1">
      <alignment horizontal="right" vertical="center"/>
    </xf>
    <xf numFmtId="164" fontId="15" fillId="3" borderId="23" xfId="0" applyNumberFormat="1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vertical="center"/>
    </xf>
    <xf numFmtId="164" fontId="14" fillId="2" borderId="46" xfId="0" applyNumberFormat="1" applyFont="1" applyFill="1" applyBorder="1" applyAlignment="1">
      <alignment horizontal="right" vertical="center" wrapText="1"/>
    </xf>
    <xf numFmtId="164" fontId="14" fillId="2" borderId="13" xfId="0" applyNumberFormat="1" applyFont="1" applyFill="1" applyBorder="1" applyAlignment="1">
      <alignment horizontal="right" vertical="center" wrapText="1"/>
    </xf>
    <xf numFmtId="164" fontId="14" fillId="2" borderId="47" xfId="0" applyNumberFormat="1" applyFont="1" applyFill="1" applyBorder="1" applyAlignment="1">
      <alignment horizontal="right" vertical="center" wrapText="1"/>
    </xf>
    <xf numFmtId="3" fontId="3" fillId="2" borderId="15" xfId="0" applyNumberFormat="1" applyFont="1" applyFill="1" applyBorder="1" applyAlignment="1">
      <alignment horizontal="right" vertical="center" wrapText="1"/>
    </xf>
    <xf numFmtId="164" fontId="14" fillId="2" borderId="24" xfId="0" applyNumberFormat="1" applyFont="1" applyFill="1" applyBorder="1" applyAlignment="1">
      <alignment horizontal="right" vertical="center" wrapText="1"/>
    </xf>
    <xf numFmtId="0" fontId="10" fillId="2" borderId="29" xfId="0" applyFont="1" applyFill="1" applyBorder="1" applyAlignment="1">
      <alignment vertical="center"/>
    </xf>
    <xf numFmtId="164" fontId="14" fillId="2" borderId="52" xfId="0" applyNumberFormat="1" applyFont="1" applyFill="1" applyBorder="1" applyAlignment="1">
      <alignment horizontal="right" vertical="center" wrapText="1"/>
    </xf>
    <xf numFmtId="164" fontId="14" fillId="2" borderId="29" xfId="0" applyNumberFormat="1" applyFont="1" applyFill="1" applyBorder="1" applyAlignment="1">
      <alignment horizontal="right" vertical="center" wrapText="1"/>
    </xf>
    <xf numFmtId="164" fontId="14" fillId="2" borderId="53" xfId="0" applyNumberFormat="1" applyFont="1" applyFill="1" applyBorder="1" applyAlignment="1">
      <alignment horizontal="right" vertical="center" wrapText="1"/>
    </xf>
    <xf numFmtId="3" fontId="3" fillId="2" borderId="51" xfId="0" applyNumberFormat="1" applyFont="1" applyFill="1" applyBorder="1" applyAlignment="1">
      <alignment horizontal="right" vertical="center" wrapText="1"/>
    </xf>
    <xf numFmtId="164" fontId="14" fillId="2" borderId="27" xfId="0" applyNumberFormat="1" applyFont="1" applyFill="1" applyBorder="1" applyAlignment="1">
      <alignment horizontal="right" vertical="center" wrapText="1"/>
    </xf>
    <xf numFmtId="0" fontId="12" fillId="6" borderId="23" xfId="0" applyFont="1" applyFill="1" applyBorder="1" applyAlignment="1">
      <alignment vertical="center"/>
    </xf>
    <xf numFmtId="3" fontId="10" fillId="3" borderId="23" xfId="0" applyNumberFormat="1" applyFont="1" applyFill="1" applyBorder="1" applyAlignment="1">
      <alignment horizontal="center" vertical="center"/>
    </xf>
    <xf numFmtId="164" fontId="11" fillId="3" borderId="23" xfId="0" applyNumberFormat="1" applyFont="1" applyFill="1" applyBorder="1" applyAlignment="1">
      <alignment horizontal="center" vertical="center"/>
    </xf>
    <xf numFmtId="3" fontId="11" fillId="3" borderId="23" xfId="0" applyNumberFormat="1" applyFont="1" applyFill="1" applyBorder="1" applyAlignment="1">
      <alignment horizontal="center" vertical="center"/>
    </xf>
    <xf numFmtId="164" fontId="14" fillId="3" borderId="23" xfId="0" applyNumberFormat="1" applyFont="1" applyFill="1" applyBorder="1" applyAlignment="1">
      <alignment horizontal="center" vertical="center"/>
    </xf>
    <xf numFmtId="3" fontId="12" fillId="4" borderId="7" xfId="0" applyNumberFormat="1" applyFont="1" applyFill="1" applyBorder="1" applyAlignment="1">
      <alignment horizontal="right" vertical="center"/>
    </xf>
    <xf numFmtId="164" fontId="12" fillId="4" borderId="44" xfId="0" applyNumberFormat="1" applyFont="1" applyFill="1" applyBorder="1" applyAlignment="1">
      <alignment horizontal="right" vertical="center"/>
    </xf>
    <xf numFmtId="3" fontId="12" fillId="4" borderId="44" xfId="0" applyNumberFormat="1" applyFont="1" applyFill="1" applyBorder="1" applyAlignment="1">
      <alignment horizontal="right" vertical="center"/>
    </xf>
    <xf numFmtId="164" fontId="12" fillId="4" borderId="11" xfId="0" applyNumberFormat="1" applyFont="1" applyFill="1" applyBorder="1" applyAlignment="1">
      <alignment horizontal="right" vertical="center"/>
    </xf>
    <xf numFmtId="164" fontId="12" fillId="4" borderId="45" xfId="0" applyNumberFormat="1" applyFont="1" applyFill="1" applyBorder="1" applyAlignment="1">
      <alignment horizontal="right" vertical="center"/>
    </xf>
    <xf numFmtId="164" fontId="14" fillId="4" borderId="23" xfId="0" applyNumberFormat="1" applyFont="1" applyFill="1" applyBorder="1" applyAlignment="1">
      <alignment horizontal="center" vertical="center"/>
    </xf>
    <xf numFmtId="3" fontId="18" fillId="2" borderId="15" xfId="0" applyNumberFormat="1" applyFont="1" applyFill="1" applyBorder="1" applyAlignment="1">
      <alignment horizontal="right" vertical="center" wrapText="1"/>
    </xf>
    <xf numFmtId="164" fontId="18" fillId="2" borderId="46" xfId="0" applyNumberFormat="1" applyFont="1" applyFill="1" applyBorder="1" applyAlignment="1">
      <alignment horizontal="right" vertical="center" wrapText="1"/>
    </xf>
    <xf numFmtId="3" fontId="18" fillId="2" borderId="46" xfId="0" applyNumberFormat="1" applyFont="1" applyFill="1" applyBorder="1" applyAlignment="1">
      <alignment horizontal="right" vertical="center" wrapText="1"/>
    </xf>
    <xf numFmtId="164" fontId="18" fillId="2" borderId="13" xfId="0" applyNumberFormat="1" applyFont="1" applyFill="1" applyBorder="1" applyAlignment="1">
      <alignment horizontal="right" vertical="center" wrapText="1"/>
    </xf>
    <xf numFmtId="164" fontId="18" fillId="2" borderId="47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vertical="center"/>
    </xf>
    <xf numFmtId="0" fontId="10" fillId="2" borderId="25" xfId="0" applyFont="1" applyFill="1" applyBorder="1" applyAlignment="1">
      <alignment vertical="center"/>
    </xf>
    <xf numFmtId="3" fontId="18" fillId="2" borderId="50" xfId="0" applyNumberFormat="1" applyFont="1" applyFill="1" applyBorder="1" applyAlignment="1">
      <alignment horizontal="right" vertical="center" wrapText="1"/>
    </xf>
    <xf numFmtId="164" fontId="18" fillId="2" borderId="48" xfId="0" applyNumberFormat="1" applyFont="1" applyFill="1" applyBorder="1" applyAlignment="1">
      <alignment horizontal="right" vertical="center" wrapText="1"/>
    </xf>
    <xf numFmtId="3" fontId="18" fillId="2" borderId="48" xfId="0" applyNumberFormat="1" applyFont="1" applyFill="1" applyBorder="1" applyAlignment="1">
      <alignment horizontal="right" vertical="center" wrapText="1"/>
    </xf>
    <xf numFmtId="164" fontId="18" fillId="2" borderId="25" xfId="0" applyNumberFormat="1" applyFont="1" applyFill="1" applyBorder="1" applyAlignment="1">
      <alignment horizontal="right" vertical="center" wrapText="1"/>
    </xf>
    <xf numFmtId="164" fontId="18" fillId="2" borderId="49" xfId="0" applyNumberFormat="1" applyFont="1" applyFill="1" applyBorder="1" applyAlignment="1">
      <alignment horizontal="right" vertical="center" wrapText="1"/>
    </xf>
    <xf numFmtId="164" fontId="3" fillId="2" borderId="27" xfId="0" applyNumberFormat="1" applyFont="1" applyFill="1" applyBorder="1" applyAlignment="1">
      <alignment vertical="center"/>
    </xf>
    <xf numFmtId="0" fontId="3" fillId="2" borderId="25" xfId="0" applyFont="1" applyFill="1" applyBorder="1" applyAlignment="1">
      <alignment horizontal="left" vertical="center"/>
    </xf>
    <xf numFmtId="164" fontId="14" fillId="2" borderId="48" xfId="0" applyNumberFormat="1" applyFont="1" applyFill="1" applyBorder="1" applyAlignment="1">
      <alignment vertical="center" wrapText="1"/>
    </xf>
    <xf numFmtId="3" fontId="3" fillId="2" borderId="48" xfId="0" applyNumberFormat="1" applyFont="1" applyFill="1" applyBorder="1" applyAlignment="1">
      <alignment vertical="center" wrapText="1"/>
    </xf>
    <xf numFmtId="164" fontId="14" fillId="2" borderId="25" xfId="0" applyNumberFormat="1" applyFont="1" applyFill="1" applyBorder="1" applyAlignment="1">
      <alignment vertical="center" wrapText="1"/>
    </xf>
    <xf numFmtId="164" fontId="14" fillId="2" borderId="49" xfId="0" applyNumberFormat="1" applyFont="1" applyFill="1" applyBorder="1" applyAlignment="1">
      <alignment vertical="center" wrapText="1"/>
    </xf>
    <xf numFmtId="164" fontId="14" fillId="2" borderId="27" xfId="0" applyNumberFormat="1" applyFont="1" applyFill="1" applyBorder="1" applyAlignment="1">
      <alignment vertical="center" wrapText="1"/>
    </xf>
    <xf numFmtId="164" fontId="13" fillId="4" borderId="45" xfId="0" applyNumberFormat="1" applyFont="1" applyFill="1" applyBorder="1" applyAlignment="1">
      <alignment horizontal="right" vertical="center"/>
    </xf>
    <xf numFmtId="164" fontId="13" fillId="4" borderId="11" xfId="0" applyNumberFormat="1" applyFont="1" applyFill="1" applyBorder="1" applyAlignment="1">
      <alignment horizontal="right" vertical="center"/>
    </xf>
    <xf numFmtId="164" fontId="14" fillId="4" borderId="45" xfId="0" applyNumberFormat="1" applyFont="1" applyFill="1" applyBorder="1" applyAlignment="1">
      <alignment horizontal="center" vertical="center"/>
    </xf>
    <xf numFmtId="164" fontId="11" fillId="4" borderId="23" xfId="0" applyNumberFormat="1" applyFont="1" applyFill="1" applyBorder="1" applyAlignment="1">
      <alignment horizontal="center" vertical="center"/>
    </xf>
    <xf numFmtId="3" fontId="3" fillId="2" borderId="5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3" fillId="2" borderId="29" xfId="0" applyFont="1" applyFill="1" applyBorder="1" applyAlignment="1">
      <alignment horizontal="left" vertical="center"/>
    </xf>
    <xf numFmtId="164" fontId="14" fillId="2" borderId="52" xfId="0" applyNumberFormat="1" applyFont="1" applyFill="1" applyBorder="1" applyAlignment="1">
      <alignment vertical="center" wrapText="1"/>
    </xf>
    <xf numFmtId="164" fontId="14" fillId="2" borderId="54" xfId="0" applyNumberFormat="1" applyFont="1" applyFill="1" applyBorder="1" applyAlignment="1">
      <alignment vertical="center" wrapText="1"/>
    </xf>
    <xf numFmtId="164" fontId="14" fillId="2" borderId="53" xfId="0" applyNumberFormat="1" applyFont="1" applyFill="1" applyBorder="1" applyAlignment="1">
      <alignment vertical="center" wrapText="1"/>
    </xf>
    <xf numFmtId="164" fontId="14" fillId="2" borderId="29" xfId="0" applyNumberFormat="1" applyFont="1" applyFill="1" applyBorder="1" applyAlignment="1">
      <alignment vertical="center" wrapText="1"/>
    </xf>
    <xf numFmtId="164" fontId="14" fillId="2" borderId="31" xfId="0" applyNumberFormat="1" applyFont="1" applyFill="1" applyBorder="1" applyAlignment="1">
      <alignment vertical="center" wrapText="1"/>
    </xf>
    <xf numFmtId="49" fontId="12" fillId="2" borderId="0" xfId="0" applyNumberFormat="1" applyFont="1" applyFill="1" applyAlignment="1">
      <alignment horizontal="left" vertical="center" wrapText="1"/>
    </xf>
    <xf numFmtId="3" fontId="12" fillId="4" borderId="7" xfId="0" applyNumberFormat="1" applyFont="1" applyFill="1" applyBorder="1" applyAlignment="1">
      <alignment vertical="center" wrapText="1"/>
    </xf>
    <xf numFmtId="164" fontId="13" fillId="4" borderId="44" xfId="0" applyNumberFormat="1" applyFont="1" applyFill="1" applyBorder="1" applyAlignment="1">
      <alignment horizontal="right" vertical="center"/>
    </xf>
    <xf numFmtId="3" fontId="12" fillId="4" borderId="44" xfId="0" applyNumberFormat="1" applyFont="1" applyFill="1" applyBorder="1" applyAlignment="1">
      <alignment vertical="center" wrapText="1"/>
    </xf>
    <xf numFmtId="3" fontId="10" fillId="2" borderId="15" xfId="0" applyNumberFormat="1" applyFont="1" applyFill="1" applyBorder="1" applyAlignment="1">
      <alignment vertical="center" wrapText="1"/>
    </xf>
    <xf numFmtId="164" fontId="11" fillId="2" borderId="46" xfId="0" applyNumberFormat="1" applyFont="1" applyFill="1" applyBorder="1" applyAlignment="1">
      <alignment vertical="center" wrapText="1"/>
    </xf>
    <xf numFmtId="3" fontId="10" fillId="2" borderId="46" xfId="0" applyNumberFormat="1" applyFont="1" applyFill="1" applyBorder="1" applyAlignment="1">
      <alignment vertical="center" wrapText="1"/>
    </xf>
    <xf numFmtId="164" fontId="11" fillId="2" borderId="13" xfId="0" applyNumberFormat="1" applyFont="1" applyFill="1" applyBorder="1" applyAlignment="1">
      <alignment vertical="center" wrapText="1"/>
    </xf>
    <xf numFmtId="164" fontId="11" fillId="2" borderId="47" xfId="0" applyNumberFormat="1" applyFont="1" applyFill="1" applyBorder="1" applyAlignment="1">
      <alignment vertical="center" wrapText="1"/>
    </xf>
    <xf numFmtId="3" fontId="10" fillId="2" borderId="15" xfId="0" applyNumberFormat="1" applyFont="1" applyFill="1" applyBorder="1" applyAlignment="1">
      <alignment horizontal="right" vertical="center" wrapText="1"/>
    </xf>
    <xf numFmtId="164" fontId="11" fillId="2" borderId="24" xfId="0" applyNumberFormat="1" applyFont="1" applyFill="1" applyBorder="1" applyAlignment="1">
      <alignment vertical="center" wrapText="1"/>
    </xf>
    <xf numFmtId="3" fontId="10" fillId="2" borderId="50" xfId="0" applyNumberFormat="1" applyFont="1" applyFill="1" applyBorder="1" applyAlignment="1">
      <alignment vertical="center" wrapText="1"/>
    </xf>
    <xf numFmtId="164" fontId="11" fillId="2" borderId="48" xfId="0" applyNumberFormat="1" applyFont="1" applyFill="1" applyBorder="1" applyAlignment="1">
      <alignment vertical="center" wrapText="1"/>
    </xf>
    <xf numFmtId="3" fontId="10" fillId="2" borderId="48" xfId="0" applyNumberFormat="1" applyFont="1" applyFill="1" applyBorder="1" applyAlignment="1">
      <alignment vertical="center" wrapText="1"/>
    </xf>
    <xf numFmtId="164" fontId="11" fillId="2" borderId="25" xfId="0" applyNumberFormat="1" applyFont="1" applyFill="1" applyBorder="1" applyAlignment="1">
      <alignment vertical="center" wrapText="1"/>
    </xf>
    <xf numFmtId="164" fontId="11" fillId="2" borderId="49" xfId="0" applyNumberFormat="1" applyFont="1" applyFill="1" applyBorder="1" applyAlignment="1">
      <alignment vertical="center" wrapText="1"/>
    </xf>
    <xf numFmtId="164" fontId="11" fillId="2" borderId="27" xfId="0" applyNumberFormat="1" applyFont="1" applyFill="1" applyBorder="1" applyAlignment="1">
      <alignment vertical="center" wrapText="1"/>
    </xf>
    <xf numFmtId="0" fontId="10" fillId="0" borderId="17" xfId="0" applyFont="1" applyBorder="1" applyAlignment="1">
      <alignment vertical="center"/>
    </xf>
    <xf numFmtId="3" fontId="10" fillId="2" borderId="19" xfId="0" applyNumberFormat="1" applyFont="1" applyFill="1" applyBorder="1" applyAlignment="1">
      <alignment vertical="center" wrapText="1"/>
    </xf>
    <xf numFmtId="164" fontId="11" fillId="2" borderId="55" xfId="0" applyNumberFormat="1" applyFont="1" applyFill="1" applyBorder="1" applyAlignment="1">
      <alignment vertical="center" wrapText="1"/>
    </xf>
    <xf numFmtId="3" fontId="10" fillId="2" borderId="55" xfId="0" applyNumberFormat="1" applyFont="1" applyFill="1" applyBorder="1" applyAlignment="1">
      <alignment vertical="center" wrapText="1"/>
    </xf>
    <xf numFmtId="164" fontId="11" fillId="2" borderId="17" xfId="0" applyNumberFormat="1" applyFont="1" applyFill="1" applyBorder="1" applyAlignment="1">
      <alignment vertical="center" wrapText="1"/>
    </xf>
    <xf numFmtId="164" fontId="11" fillId="2" borderId="56" xfId="0" applyNumberFormat="1" applyFont="1" applyFill="1" applyBorder="1" applyAlignment="1">
      <alignment vertical="center" wrapText="1"/>
    </xf>
    <xf numFmtId="164" fontId="11" fillId="2" borderId="28" xfId="0" applyNumberFormat="1" applyFont="1" applyFill="1" applyBorder="1" applyAlignment="1">
      <alignment vertical="center" wrapText="1"/>
    </xf>
    <xf numFmtId="164" fontId="11" fillId="4" borderId="23" xfId="0" applyNumberFormat="1" applyFont="1" applyFill="1" applyBorder="1" applyAlignment="1">
      <alignment horizontal="right" vertical="center"/>
    </xf>
    <xf numFmtId="3" fontId="10" fillId="2" borderId="51" xfId="0" applyNumberFormat="1" applyFont="1" applyFill="1" applyBorder="1" applyAlignment="1">
      <alignment vertical="center" wrapText="1"/>
    </xf>
    <xf numFmtId="164" fontId="11" fillId="2" borderId="52" xfId="0" applyNumberFormat="1" applyFont="1" applyFill="1" applyBorder="1" applyAlignment="1">
      <alignment vertical="center" wrapText="1"/>
    </xf>
    <xf numFmtId="3" fontId="10" fillId="2" borderId="52" xfId="0" applyNumberFormat="1" applyFont="1" applyFill="1" applyBorder="1" applyAlignment="1">
      <alignment vertical="center" wrapText="1"/>
    </xf>
    <xf numFmtId="164" fontId="11" fillId="2" borderId="29" xfId="0" applyNumberFormat="1" applyFont="1" applyFill="1" applyBorder="1" applyAlignment="1">
      <alignment vertical="center" wrapText="1"/>
    </xf>
    <xf numFmtId="164" fontId="11" fillId="2" borderId="53" xfId="0" applyNumberFormat="1" applyFont="1" applyFill="1" applyBorder="1" applyAlignment="1">
      <alignment vertical="center" wrapText="1"/>
    </xf>
    <xf numFmtId="164" fontId="11" fillId="2" borderId="31" xfId="0" applyNumberFormat="1" applyFont="1" applyFill="1" applyBorder="1" applyAlignment="1">
      <alignment vertical="center" wrapText="1"/>
    </xf>
    <xf numFmtId="3" fontId="10" fillId="0" borderId="0" xfId="0" applyNumberFormat="1" applyFont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3" fontId="12" fillId="0" borderId="0" xfId="0" applyNumberFormat="1" applyFont="1" applyAlignment="1">
      <alignment vertical="center"/>
    </xf>
    <xf numFmtId="165" fontId="13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7" fillId="2" borderId="57" xfId="0" applyFont="1" applyFill="1" applyBorder="1" applyAlignment="1">
      <alignment horizontal="centerContinuous" vertical="center"/>
    </xf>
    <xf numFmtId="0" fontId="13" fillId="2" borderId="8" xfId="0" applyFont="1" applyFill="1" applyBorder="1" applyAlignment="1">
      <alignment horizontal="right" vertical="center"/>
    </xf>
    <xf numFmtId="165" fontId="11" fillId="4" borderId="44" xfId="0" applyNumberFormat="1" applyFont="1" applyFill="1" applyBorder="1" applyAlignment="1">
      <alignment horizontal="right" vertical="center"/>
    </xf>
    <xf numFmtId="165" fontId="11" fillId="4" borderId="11" xfId="0" applyNumberFormat="1" applyFont="1" applyFill="1" applyBorder="1" applyAlignment="1">
      <alignment horizontal="right" vertical="center"/>
    </xf>
    <xf numFmtId="165" fontId="11" fillId="4" borderId="8" xfId="0" applyNumberFormat="1" applyFont="1" applyFill="1" applyBorder="1" applyAlignment="1">
      <alignment horizontal="right" vertical="center"/>
    </xf>
    <xf numFmtId="165" fontId="14" fillId="4" borderId="8" xfId="0" applyNumberFormat="1" applyFont="1" applyFill="1" applyBorder="1" applyAlignment="1">
      <alignment horizontal="right" vertical="center"/>
    </xf>
    <xf numFmtId="165" fontId="14" fillId="2" borderId="46" xfId="0" applyNumberFormat="1" applyFont="1" applyFill="1" applyBorder="1" applyAlignment="1">
      <alignment vertical="center" wrapText="1"/>
    </xf>
    <xf numFmtId="165" fontId="14" fillId="2" borderId="13" xfId="0" applyNumberFormat="1" applyFont="1" applyFill="1" applyBorder="1" applyAlignment="1">
      <alignment vertical="center" wrapText="1"/>
    </xf>
    <xf numFmtId="165" fontId="14" fillId="2" borderId="16" xfId="0" applyNumberFormat="1" applyFont="1" applyFill="1" applyBorder="1" applyAlignment="1">
      <alignment vertical="center" wrapText="1"/>
    </xf>
    <xf numFmtId="3" fontId="3" fillId="2" borderId="15" xfId="0" applyNumberFormat="1" applyFont="1" applyFill="1" applyBorder="1" applyAlignment="1">
      <alignment vertical="center"/>
    </xf>
    <xf numFmtId="165" fontId="14" fillId="2" borderId="48" xfId="0" applyNumberFormat="1" applyFont="1" applyFill="1" applyBorder="1" applyAlignment="1">
      <alignment vertical="center" wrapText="1"/>
    </xf>
    <xf numFmtId="165" fontId="14" fillId="2" borderId="25" xfId="0" applyNumberFormat="1" applyFont="1" applyFill="1" applyBorder="1" applyAlignment="1">
      <alignment vertical="center" wrapText="1"/>
    </xf>
    <xf numFmtId="165" fontId="14" fillId="2" borderId="58" xfId="0" applyNumberFormat="1" applyFont="1" applyFill="1" applyBorder="1" applyAlignment="1">
      <alignment vertical="center" wrapText="1"/>
    </xf>
    <xf numFmtId="3" fontId="3" fillId="2" borderId="50" xfId="0" applyNumberFormat="1" applyFont="1" applyFill="1" applyBorder="1" applyAlignment="1">
      <alignment vertical="center"/>
    </xf>
    <xf numFmtId="0" fontId="10" fillId="2" borderId="17" xfId="0" applyFont="1" applyFill="1" applyBorder="1" applyAlignment="1">
      <alignment vertical="center"/>
    </xf>
    <xf numFmtId="165" fontId="14" fillId="2" borderId="55" xfId="0" applyNumberFormat="1" applyFont="1" applyFill="1" applyBorder="1" applyAlignment="1">
      <alignment vertical="center" wrapText="1"/>
    </xf>
    <xf numFmtId="3" fontId="3" fillId="2" borderId="55" xfId="0" applyNumberFormat="1" applyFont="1" applyFill="1" applyBorder="1" applyAlignment="1">
      <alignment vertical="center" wrapText="1"/>
    </xf>
    <xf numFmtId="165" fontId="14" fillId="2" borderId="17" xfId="0" applyNumberFormat="1" applyFont="1" applyFill="1" applyBorder="1" applyAlignment="1">
      <alignment vertical="center" wrapText="1"/>
    </xf>
    <xf numFmtId="165" fontId="14" fillId="2" borderId="20" xfId="0" applyNumberFormat="1" applyFont="1" applyFill="1" applyBorder="1" applyAlignment="1">
      <alignment vertical="center" wrapText="1"/>
    </xf>
    <xf numFmtId="3" fontId="3" fillId="2" borderId="19" xfId="0" applyNumberFormat="1" applyFont="1" applyFill="1" applyBorder="1" applyAlignment="1">
      <alignment vertical="center"/>
    </xf>
    <xf numFmtId="165" fontId="13" fillId="4" borderId="11" xfId="0" applyNumberFormat="1" applyFont="1" applyFill="1" applyBorder="1" applyAlignment="1">
      <alignment horizontal="right" vertical="center"/>
    </xf>
    <xf numFmtId="3" fontId="10" fillId="4" borderId="8" xfId="0" applyNumberFormat="1" applyFont="1" applyFill="1" applyBorder="1" applyAlignment="1">
      <alignment horizontal="right" vertical="center"/>
    </xf>
    <xf numFmtId="3" fontId="10" fillId="4" borderId="11" xfId="0" applyNumberFormat="1" applyFont="1" applyFill="1" applyBorder="1" applyAlignment="1">
      <alignment horizontal="right" vertical="center"/>
    </xf>
    <xf numFmtId="165" fontId="14" fillId="2" borderId="46" xfId="0" applyNumberFormat="1" applyFont="1" applyFill="1" applyBorder="1" applyAlignment="1">
      <alignment vertical="top" wrapText="1"/>
    </xf>
    <xf numFmtId="165" fontId="14" fillId="2" borderId="13" xfId="0" applyNumberFormat="1" applyFont="1" applyFill="1" applyBorder="1" applyAlignment="1">
      <alignment vertical="top" wrapText="1"/>
    </xf>
    <xf numFmtId="165" fontId="14" fillId="2" borderId="16" xfId="0" applyNumberFormat="1" applyFont="1" applyFill="1" applyBorder="1" applyAlignment="1">
      <alignment vertical="top" wrapText="1"/>
    </xf>
    <xf numFmtId="165" fontId="14" fillId="2" borderId="48" xfId="0" applyNumberFormat="1" applyFont="1" applyFill="1" applyBorder="1" applyAlignment="1">
      <alignment vertical="top" wrapText="1"/>
    </xf>
    <xf numFmtId="165" fontId="14" fillId="2" borderId="25" xfId="0" applyNumberFormat="1" applyFont="1" applyFill="1" applyBorder="1" applyAlignment="1">
      <alignment vertical="top" wrapText="1"/>
    </xf>
    <xf numFmtId="165" fontId="14" fillId="2" borderId="58" xfId="0" applyNumberFormat="1" applyFont="1" applyFill="1" applyBorder="1" applyAlignment="1">
      <alignment vertical="top" wrapText="1"/>
    </xf>
    <xf numFmtId="3" fontId="3" fillId="2" borderId="59" xfId="0" applyNumberFormat="1" applyFont="1" applyFill="1" applyBorder="1" applyAlignment="1">
      <alignment vertical="center" wrapText="1"/>
    </xf>
    <xf numFmtId="165" fontId="14" fillId="2" borderId="52" xfId="0" applyNumberFormat="1" applyFont="1" applyFill="1" applyBorder="1" applyAlignment="1">
      <alignment vertical="top" wrapText="1"/>
    </xf>
    <xf numFmtId="165" fontId="14" fillId="2" borderId="29" xfId="0" applyNumberFormat="1" applyFont="1" applyFill="1" applyBorder="1" applyAlignment="1">
      <alignment vertical="top" wrapText="1"/>
    </xf>
    <xf numFmtId="165" fontId="14" fillId="2" borderId="60" xfId="0" applyNumberFormat="1" applyFont="1" applyFill="1" applyBorder="1" applyAlignment="1">
      <alignment vertical="top" wrapText="1"/>
    </xf>
    <xf numFmtId="3" fontId="3" fillId="2" borderId="51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10" fillId="2" borderId="32" xfId="0" applyFont="1" applyFill="1" applyBorder="1" applyAlignment="1">
      <alignment vertical="center" wrapText="1"/>
    </xf>
    <xf numFmtId="3" fontId="13" fillId="4" borderId="23" xfId="0" applyNumberFormat="1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vertical="center"/>
    </xf>
    <xf numFmtId="165" fontId="11" fillId="2" borderId="24" xfId="0" applyNumberFormat="1" applyFont="1" applyFill="1" applyBorder="1" applyAlignment="1">
      <alignment horizontal="right" vertical="center" wrapText="1"/>
    </xf>
    <xf numFmtId="0" fontId="10" fillId="2" borderId="50" xfId="0" applyFont="1" applyFill="1" applyBorder="1" applyAlignment="1">
      <alignment vertical="center"/>
    </xf>
    <xf numFmtId="165" fontId="11" fillId="2" borderId="27" xfId="0" applyNumberFormat="1" applyFont="1" applyFill="1" applyBorder="1" applyAlignment="1">
      <alignment horizontal="right" vertical="center" wrapText="1"/>
    </xf>
    <xf numFmtId="3" fontId="10" fillId="2" borderId="50" xfId="0" applyNumberFormat="1" applyFont="1" applyFill="1" applyBorder="1" applyAlignment="1">
      <alignment horizontal="right" vertical="center" wrapText="1"/>
    </xf>
    <xf numFmtId="3" fontId="10" fillId="2" borderId="19" xfId="0" applyNumberFormat="1" applyFont="1" applyFill="1" applyBorder="1" applyAlignment="1">
      <alignment horizontal="right" vertical="center" wrapText="1"/>
    </xf>
    <xf numFmtId="165" fontId="11" fillId="2" borderId="28" xfId="0" applyNumberFormat="1" applyFont="1" applyFill="1" applyBorder="1" applyAlignment="1">
      <alignment horizontal="right" vertical="center" wrapText="1"/>
    </xf>
    <xf numFmtId="165" fontId="11" fillId="2" borderId="24" xfId="0" applyNumberFormat="1" applyFont="1" applyFill="1" applyBorder="1" applyAlignment="1">
      <alignment horizontal="right" vertical="top" wrapText="1"/>
    </xf>
    <xf numFmtId="165" fontId="11" fillId="2" borderId="27" xfId="0" applyNumberFormat="1" applyFont="1" applyFill="1" applyBorder="1" applyAlignment="1">
      <alignment horizontal="right" vertical="top" wrapText="1"/>
    </xf>
    <xf numFmtId="3" fontId="10" fillId="2" borderId="51" xfId="0" applyNumberFormat="1" applyFont="1" applyFill="1" applyBorder="1" applyAlignment="1">
      <alignment horizontal="right" vertical="center" wrapText="1"/>
    </xf>
    <xf numFmtId="165" fontId="11" fillId="2" borderId="31" xfId="0" applyNumberFormat="1" applyFont="1" applyFill="1" applyBorder="1" applyAlignment="1">
      <alignment horizontal="right" vertical="top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5" fontId="13" fillId="4" borderId="23" xfId="0" applyNumberFormat="1" applyFont="1" applyFill="1" applyBorder="1" applyAlignment="1">
      <alignment horizontal="right" vertical="center"/>
    </xf>
    <xf numFmtId="0" fontId="10" fillId="7" borderId="11" xfId="0" applyFont="1" applyFill="1" applyBorder="1" applyAlignment="1">
      <alignment vertical="center"/>
    </xf>
    <xf numFmtId="3" fontId="10" fillId="7" borderId="12" xfId="0" applyNumberFormat="1" applyFont="1" applyFill="1" applyBorder="1" applyAlignment="1">
      <alignment horizontal="right" vertical="center" wrapText="1"/>
    </xf>
    <xf numFmtId="165" fontId="11" fillId="7" borderId="23" xfId="0" applyNumberFormat="1" applyFont="1" applyFill="1" applyBorder="1" applyAlignment="1">
      <alignment horizontal="right" vertical="center"/>
    </xf>
    <xf numFmtId="165" fontId="11" fillId="2" borderId="24" xfId="0" applyNumberFormat="1" applyFont="1" applyFill="1" applyBorder="1" applyAlignment="1">
      <alignment horizontal="right" vertical="center"/>
    </xf>
    <xf numFmtId="165" fontId="11" fillId="2" borderId="28" xfId="0" applyNumberFormat="1" applyFont="1" applyFill="1" applyBorder="1" applyAlignment="1">
      <alignment horizontal="right" vertical="center"/>
    </xf>
    <xf numFmtId="0" fontId="10" fillId="7" borderId="5" xfId="0" applyFont="1" applyFill="1" applyBorder="1" applyAlignment="1">
      <alignment vertical="center"/>
    </xf>
    <xf numFmtId="3" fontId="10" fillId="7" borderId="6" xfId="0" applyNumberFormat="1" applyFont="1" applyFill="1" applyBorder="1" applyAlignment="1">
      <alignment horizontal="right" vertical="center" wrapText="1"/>
    </xf>
    <xf numFmtId="165" fontId="11" fillId="7" borderId="0" xfId="0" applyNumberFormat="1" applyFont="1" applyFill="1" applyAlignment="1">
      <alignment horizontal="right" vertical="center"/>
    </xf>
    <xf numFmtId="0" fontId="8" fillId="2" borderId="61" xfId="0" applyFont="1" applyFill="1" applyBorder="1" applyAlignment="1">
      <alignment vertical="center"/>
    </xf>
    <xf numFmtId="0" fontId="1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vertical="center"/>
    </xf>
    <xf numFmtId="3" fontId="12" fillId="4" borderId="11" xfId="0" applyNumberFormat="1" applyFont="1" applyFill="1" applyBorder="1" applyAlignment="1">
      <alignment horizontal="right" vertical="center"/>
    </xf>
    <xf numFmtId="3" fontId="12" fillId="4" borderId="45" xfId="0" applyNumberFormat="1" applyFont="1" applyFill="1" applyBorder="1" applyAlignment="1">
      <alignment horizontal="right" vertical="center"/>
    </xf>
    <xf numFmtId="3" fontId="12" fillId="4" borderId="23" xfId="0" applyNumberFormat="1" applyFont="1" applyFill="1" applyBorder="1" applyAlignment="1">
      <alignment vertical="center" wrapText="1"/>
    </xf>
    <xf numFmtId="165" fontId="11" fillId="2" borderId="46" xfId="0" applyNumberFormat="1" applyFont="1" applyFill="1" applyBorder="1" applyAlignment="1">
      <alignment vertical="center" wrapText="1"/>
    </xf>
    <xf numFmtId="165" fontId="11" fillId="2" borderId="13" xfId="0" applyNumberFormat="1" applyFont="1" applyFill="1" applyBorder="1" applyAlignment="1">
      <alignment vertical="center" wrapText="1"/>
    </xf>
    <xf numFmtId="165" fontId="11" fillId="2" borderId="47" xfId="0" applyNumberFormat="1" applyFont="1" applyFill="1" applyBorder="1" applyAlignment="1">
      <alignment vertical="center" wrapText="1"/>
    </xf>
    <xf numFmtId="165" fontId="11" fillId="2" borderId="24" xfId="0" applyNumberFormat="1" applyFont="1" applyFill="1" applyBorder="1" applyAlignment="1">
      <alignment vertical="center" wrapText="1"/>
    </xf>
    <xf numFmtId="165" fontId="11" fillId="2" borderId="48" xfId="0" applyNumberFormat="1" applyFont="1" applyFill="1" applyBorder="1" applyAlignment="1">
      <alignment vertical="center" wrapText="1"/>
    </xf>
    <xf numFmtId="165" fontId="11" fillId="2" borderId="25" xfId="0" applyNumberFormat="1" applyFont="1" applyFill="1" applyBorder="1" applyAlignment="1">
      <alignment vertical="center" wrapText="1"/>
    </xf>
    <xf numFmtId="165" fontId="11" fillId="2" borderId="49" xfId="0" applyNumberFormat="1" applyFont="1" applyFill="1" applyBorder="1" applyAlignment="1">
      <alignment vertical="center" wrapText="1"/>
    </xf>
    <xf numFmtId="165" fontId="11" fillId="2" borderId="27" xfId="0" applyNumberFormat="1" applyFont="1" applyFill="1" applyBorder="1" applyAlignment="1">
      <alignment vertical="center" wrapText="1"/>
    </xf>
    <xf numFmtId="165" fontId="11" fillId="2" borderId="52" xfId="0" applyNumberFormat="1" applyFont="1" applyFill="1" applyBorder="1" applyAlignment="1">
      <alignment vertical="center" wrapText="1"/>
    </xf>
    <xf numFmtId="165" fontId="11" fillId="2" borderId="29" xfId="0" applyNumberFormat="1" applyFont="1" applyFill="1" applyBorder="1" applyAlignment="1">
      <alignment vertical="center" wrapText="1"/>
    </xf>
    <xf numFmtId="165" fontId="11" fillId="2" borderId="53" xfId="0" applyNumberFormat="1" applyFont="1" applyFill="1" applyBorder="1" applyAlignment="1">
      <alignment vertical="center" wrapText="1"/>
    </xf>
    <xf numFmtId="165" fontId="11" fillId="2" borderId="31" xfId="0" applyNumberFormat="1" applyFont="1" applyFill="1" applyBorder="1" applyAlignment="1">
      <alignment vertical="center" wrapText="1"/>
    </xf>
    <xf numFmtId="0" fontId="23" fillId="0" borderId="42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2" xfId="0" applyFont="1" applyFill="1" applyBorder="1" applyAlignment="1">
      <alignment horizontal="right" vertical="center"/>
    </xf>
    <xf numFmtId="0" fontId="1" fillId="3" borderId="23" xfId="0" applyFont="1" applyFill="1" applyBorder="1" applyAlignment="1">
      <alignment horizontal="right" vertical="center"/>
    </xf>
    <xf numFmtId="0" fontId="0" fillId="0" borderId="13" xfId="0" applyBorder="1" applyAlignment="1">
      <alignment vertical="center"/>
    </xf>
    <xf numFmtId="3" fontId="0" fillId="0" borderId="14" xfId="0" applyNumberFormat="1" applyBorder="1" applyAlignment="1">
      <alignment vertical="center"/>
    </xf>
    <xf numFmtId="3" fontId="0" fillId="0" borderId="24" xfId="0" applyNumberFormat="1" applyBorder="1" applyAlignment="1">
      <alignment vertical="center"/>
    </xf>
    <xf numFmtId="0" fontId="0" fillId="0" borderId="25" xfId="0" applyBorder="1" applyAlignment="1">
      <alignment vertical="center"/>
    </xf>
    <xf numFmtId="3" fontId="0" fillId="0" borderId="26" xfId="0" applyNumberFormat="1" applyBorder="1" applyAlignment="1">
      <alignment vertical="center"/>
    </xf>
    <xf numFmtId="3" fontId="0" fillId="0" borderId="27" xfId="0" applyNumberFormat="1" applyBorder="1" applyAlignment="1">
      <alignment vertical="center"/>
    </xf>
    <xf numFmtId="0" fontId="0" fillId="0" borderId="62" xfId="0" applyBorder="1" applyAlignment="1">
      <alignment vertical="center" wrapText="1"/>
    </xf>
    <xf numFmtId="3" fontId="0" fillId="8" borderId="26" xfId="0" applyNumberFormat="1" applyFill="1" applyBorder="1" applyAlignment="1">
      <alignment vertical="center"/>
    </xf>
    <xf numFmtId="166" fontId="0" fillId="9" borderId="26" xfId="0" applyNumberFormat="1" applyFill="1" applyBorder="1" applyAlignment="1">
      <alignment vertical="center"/>
    </xf>
    <xf numFmtId="166" fontId="0" fillId="9" borderId="27" xfId="0" applyNumberFormat="1" applyFill="1" applyBorder="1" applyAlignment="1">
      <alignment vertical="center"/>
    </xf>
    <xf numFmtId="3" fontId="0" fillId="8" borderId="27" xfId="0" applyNumberFormat="1" applyFill="1" applyBorder="1" applyAlignment="1">
      <alignment vertical="center"/>
    </xf>
    <xf numFmtId="0" fontId="0" fillId="0" borderId="29" xfId="0" applyBorder="1" applyAlignment="1">
      <alignment vertical="center"/>
    </xf>
    <xf numFmtId="3" fontId="0" fillId="0" borderId="30" xfId="0" applyNumberFormat="1" applyBorder="1" applyAlignment="1">
      <alignment vertical="center"/>
    </xf>
    <xf numFmtId="3" fontId="0" fillId="8" borderId="30" xfId="0" applyNumberFormat="1" applyFill="1" applyBorder="1" applyAlignment="1">
      <alignment vertical="center"/>
    </xf>
    <xf numFmtId="3" fontId="0" fillId="8" borderId="31" xfId="0" applyNumberFormat="1" applyFill="1" applyBorder="1" applyAlignment="1">
      <alignment vertical="center"/>
    </xf>
    <xf numFmtId="3" fontId="1" fillId="3" borderId="12" xfId="0" applyNumberFormat="1" applyFont="1" applyFill="1" applyBorder="1" applyAlignment="1">
      <alignment vertical="center"/>
    </xf>
    <xf numFmtId="3" fontId="1" fillId="3" borderId="23" xfId="0" applyNumberFormat="1" applyFont="1" applyFill="1" applyBorder="1" applyAlignment="1">
      <alignment vertical="center"/>
    </xf>
    <xf numFmtId="0" fontId="0" fillId="0" borderId="63" xfId="0" applyBorder="1" applyAlignment="1">
      <alignment vertical="center" wrapText="1"/>
    </xf>
    <xf numFmtId="167" fontId="0" fillId="9" borderId="27" xfId="0" applyNumberFormat="1" applyFill="1" applyBorder="1" applyAlignment="1">
      <alignment vertical="center"/>
    </xf>
    <xf numFmtId="0" fontId="0" fillId="0" borderId="25" xfId="0" applyBorder="1" applyAlignment="1">
      <alignment vertical="center" wrapText="1"/>
    </xf>
    <xf numFmtId="3" fontId="0" fillId="0" borderId="31" xfId="0" applyNumberFormat="1" applyBorder="1" applyAlignment="1">
      <alignment vertical="center"/>
    </xf>
    <xf numFmtId="0" fontId="1" fillId="8" borderId="11" xfId="0" applyFont="1" applyFill="1" applyBorder="1" applyAlignment="1">
      <alignment vertical="center"/>
    </xf>
    <xf numFmtId="3" fontId="1" fillId="8" borderId="12" xfId="0" applyNumberFormat="1" applyFont="1" applyFill="1" applyBorder="1" applyAlignment="1">
      <alignment vertical="center"/>
    </xf>
    <xf numFmtId="3" fontId="1" fillId="8" borderId="23" xfId="0" applyNumberFormat="1" applyFont="1" applyFill="1" applyBorder="1" applyAlignment="1">
      <alignment vertical="center"/>
    </xf>
    <xf numFmtId="0" fontId="1" fillId="0" borderId="64" xfId="0" applyFont="1" applyBorder="1" applyAlignment="1">
      <alignment vertical="center"/>
    </xf>
    <xf numFmtId="3" fontId="1" fillId="0" borderId="12" xfId="0" applyNumberFormat="1" applyFont="1" applyBorder="1" applyAlignment="1">
      <alignment vertical="center"/>
    </xf>
    <xf numFmtId="3" fontId="1" fillId="0" borderId="23" xfId="0" applyNumberFormat="1" applyFont="1" applyBorder="1" applyAlignment="1">
      <alignment vertical="center"/>
    </xf>
    <xf numFmtId="0" fontId="22" fillId="0" borderId="0" xfId="0" applyFont="1"/>
    <xf numFmtId="0" fontId="1" fillId="0" borderId="23" xfId="0" applyFont="1" applyBorder="1" applyAlignment="1">
      <alignment horizontal="right" vertical="center"/>
    </xf>
    <xf numFmtId="3" fontId="0" fillId="3" borderId="23" xfId="0" applyNumberFormat="1" applyFill="1" applyBorder="1" applyAlignment="1">
      <alignment vertical="center"/>
    </xf>
    <xf numFmtId="167" fontId="0" fillId="9" borderId="26" xfId="0" applyNumberFormat="1" applyFill="1" applyBorder="1" applyAlignment="1">
      <alignment vertical="center"/>
    </xf>
    <xf numFmtId="0" fontId="1" fillId="8" borderId="11" xfId="0" applyFont="1" applyFill="1" applyBorder="1" applyAlignment="1">
      <alignment horizontal="left" vertical="center"/>
    </xf>
    <xf numFmtId="3" fontId="1" fillId="8" borderId="65" xfId="0" applyNumberFormat="1" applyFont="1" applyFill="1" applyBorder="1" applyAlignment="1">
      <alignment vertical="center"/>
    </xf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E6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F860D-66C7-4E6F-B64F-50669F07C16E}">
  <sheetPr>
    <tabColor rgb="FFCCE6C9"/>
  </sheetPr>
  <dimension ref="A1:A20"/>
  <sheetViews>
    <sheetView tabSelected="1" zoomScaleNormal="100" workbookViewId="0"/>
  </sheetViews>
  <sheetFormatPr defaultColWidth="8.77734375" defaultRowHeight="13.8" x14ac:dyDescent="0.3"/>
  <cols>
    <col min="1" max="16384" width="8.77734375" style="2"/>
  </cols>
  <sheetData>
    <row r="1" spans="1:1" x14ac:dyDescent="0.3">
      <c r="A1" s="1" t="s">
        <v>2</v>
      </c>
    </row>
    <row r="2" spans="1:1" x14ac:dyDescent="0.3">
      <c r="A2" s="3"/>
    </row>
    <row r="3" spans="1:1" x14ac:dyDescent="0.3">
      <c r="A3" s="4" t="s">
        <v>151</v>
      </c>
    </row>
    <row r="4" spans="1:1" x14ac:dyDescent="0.3">
      <c r="A4" s="5" t="str">
        <f>'Tabella 2.1c'!A1</f>
        <v>Tabella 2.1c. Spalla. Numero di strutture che hanno raccolto dati per il RIAP, per istituzione partecipante (anni 2017-2022)</v>
      </c>
    </row>
    <row r="5" spans="1:1" x14ac:dyDescent="0.3">
      <c r="A5" s="1"/>
    </row>
    <row r="6" spans="1:1" x14ac:dyDescent="0.3">
      <c r="A6" s="4" t="s">
        <v>152</v>
      </c>
    </row>
    <row r="7" spans="1:1" x14ac:dyDescent="0.3">
      <c r="A7" s="5" t="str">
        <f>'Tabella 2.2c'!A1</f>
        <v>Tabella 2.2c. Spalla. Numero di interventi RIAP ammessi al controllo di qualità, per istituzione partecipante (anni 2017-2022)</v>
      </c>
    </row>
    <row r="8" spans="1:1" s="6" customFormat="1" x14ac:dyDescent="0.3"/>
    <row r="9" spans="1:1" s="6" customFormat="1" x14ac:dyDescent="0.3">
      <c r="A9" s="4" t="s">
        <v>0</v>
      </c>
    </row>
    <row r="10" spans="1:1" s="6" customFormat="1" x14ac:dyDescent="0.3">
      <c r="A10" s="5" t="str">
        <f>'Tabella 2.23'!A1</f>
        <v>Tabella 2.23. Spalla. Numero di interventi utili per le analisi sugli interventi e completeness, per tipo di intervento (anni 2017-2022)</v>
      </c>
    </row>
    <row r="11" spans="1:1" s="6" customFormat="1" x14ac:dyDescent="0.3">
      <c r="A11" s="5" t="str">
        <f>'Tabella 2.24'!A1</f>
        <v>Tabella 2.24. Spalla. Numero di interventi di sostituzione totale per tipo di protesi impiantata (anni 2017-2022)</v>
      </c>
    </row>
    <row r="12" spans="1:1" s="6" customFormat="1" x14ac:dyDescent="0.3">
      <c r="A12" s="7" t="str">
        <f>'Tabella 2.25'!A1</f>
        <v>Tabella 2.25. Spalla. Numero di interventi per tipologia di istituto di ricovero e per tipo di intervento (anni 2017-2022)</v>
      </c>
    </row>
    <row r="13" spans="1:1" s="6" customFormat="1" x14ac:dyDescent="0.3">
      <c r="A13" s="5" t="str">
        <f>'Tabella 2.26'!A1</f>
        <v>Tabella 2.26. Spalla. Numero di interventi per genere e classe di età dei pazienti e per tipo di intervento (anni 2017-2022)</v>
      </c>
    </row>
    <row r="14" spans="1:1" s="6" customFormat="1" x14ac:dyDescent="0.3">
      <c r="A14" s="5" t="str">
        <f>'Tabella 2.27'!A1</f>
        <v>Tabella 2.27. Spalla. Numero di interventi per caratteristiche dell'intervento chirurgico (lato operato e via di accesso) e per tipo di intervento (anni 2017-2022)</v>
      </c>
    </row>
    <row r="15" spans="1:1" s="6" customFormat="1" x14ac:dyDescent="0.3">
      <c r="A15" s="5" t="str">
        <f>'Tabella 2.28'!A1</f>
        <v>Tabella 2.28. Spalla. Numero di interventi primari per causa e tipologia di intervento precedente e per tipo di intervento (anni 2017-2022)</v>
      </c>
    </row>
    <row r="16" spans="1:1" x14ac:dyDescent="0.3">
      <c r="A16" s="5" t="str">
        <f>'Tabella 2.29'!A1</f>
        <v>Tabella 2.29. Spalla. Numero di interventi di revisione per causa e tipologia di intervento precedente (anni 2017-2022)</v>
      </c>
    </row>
    <row r="17" spans="1:1" s="6" customFormat="1" x14ac:dyDescent="0.3"/>
    <row r="18" spans="1:1" s="6" customFormat="1" x14ac:dyDescent="0.3">
      <c r="A18" s="4" t="s">
        <v>1</v>
      </c>
    </row>
    <row r="19" spans="1:1" s="6" customFormat="1" x14ac:dyDescent="0.3">
      <c r="A19" s="5" t="str">
        <f>'Tabella 2.30'!A1</f>
        <v>Tabella 2.30. Spalla. Numero di interventi utili per le analisi sui dispositivi, per tipo di intervento (anni 2017-2022)</v>
      </c>
    </row>
    <row r="20" spans="1:1" s="6" customFormat="1" x14ac:dyDescent="0.3">
      <c r="A20" s="5" t="str">
        <f>'Tabella 2.31'!A1</f>
        <v>Tabella 2.31. Spalla. Numero di interventi per caratteristiche dell'intervento chirurgico e per tipo di intervento (anni 2017-2022)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1AE7A-1E77-45A6-A7F6-80096DCFD0FD}">
  <sheetPr>
    <tabColor rgb="FFCCE6C9"/>
    <pageSetUpPr fitToPage="1"/>
  </sheetPr>
  <dimension ref="A1:C21"/>
  <sheetViews>
    <sheetView zoomScaleNormal="100" workbookViewId="0"/>
  </sheetViews>
  <sheetFormatPr defaultColWidth="9.21875" defaultRowHeight="13.8" x14ac:dyDescent="0.3"/>
  <cols>
    <col min="1" max="1" width="54.77734375" style="11" customWidth="1"/>
    <col min="2" max="2" width="8.77734375" style="11" customWidth="1"/>
    <col min="3" max="3" width="8.77734375" style="59" customWidth="1"/>
    <col min="4" max="16384" width="9.21875" style="11"/>
  </cols>
  <sheetData>
    <row r="1" spans="1:3" ht="14.4" thickBot="1" x14ac:dyDescent="0.35">
      <c r="A1" s="273" t="s">
        <v>89</v>
      </c>
      <c r="B1" s="60"/>
      <c r="C1" s="274"/>
    </row>
    <row r="2" spans="1:3" ht="15" customHeight="1" thickBot="1" x14ac:dyDescent="0.35">
      <c r="A2" s="275"/>
      <c r="B2" s="85" t="s">
        <v>31</v>
      </c>
      <c r="C2" s="88"/>
    </row>
    <row r="3" spans="1:3" ht="15" customHeight="1" thickBot="1" x14ac:dyDescent="0.35">
      <c r="A3" s="17"/>
      <c r="B3" s="101" t="s">
        <v>4</v>
      </c>
      <c r="C3" s="64" t="s">
        <v>5</v>
      </c>
    </row>
    <row r="4" spans="1:3" ht="15" customHeight="1" thickBot="1" x14ac:dyDescent="0.35">
      <c r="A4" s="32" t="s">
        <v>72</v>
      </c>
      <c r="B4" s="165">
        <f>SUM(B5:B14)</f>
        <v>150</v>
      </c>
      <c r="C4" s="276"/>
    </row>
    <row r="5" spans="1:3" ht="15" customHeight="1" x14ac:dyDescent="0.3">
      <c r="A5" s="148" t="s">
        <v>90</v>
      </c>
      <c r="B5" s="277">
        <v>23</v>
      </c>
      <c r="C5" s="278">
        <f t="shared" ref="C5:C14" si="0">B5/B$4*100</f>
        <v>15.333333333333332</v>
      </c>
    </row>
    <row r="6" spans="1:3" ht="15" customHeight="1" x14ac:dyDescent="0.3">
      <c r="A6" s="177" t="s">
        <v>91</v>
      </c>
      <c r="B6" s="279">
        <v>7</v>
      </c>
      <c r="C6" s="280">
        <f t="shared" si="0"/>
        <v>4.666666666666667</v>
      </c>
    </row>
    <row r="7" spans="1:3" ht="15" customHeight="1" x14ac:dyDescent="0.3">
      <c r="A7" s="177" t="s">
        <v>92</v>
      </c>
      <c r="B7" s="279">
        <v>11</v>
      </c>
      <c r="C7" s="280">
        <f t="shared" si="0"/>
        <v>7.333333333333333</v>
      </c>
    </row>
    <row r="8" spans="1:3" ht="15" customHeight="1" x14ac:dyDescent="0.3">
      <c r="A8" s="177" t="s">
        <v>93</v>
      </c>
      <c r="B8" s="281">
        <v>29</v>
      </c>
      <c r="C8" s="280">
        <f t="shared" si="0"/>
        <v>19.333333333333332</v>
      </c>
    </row>
    <row r="9" spans="1:3" ht="15" customHeight="1" x14ac:dyDescent="0.3">
      <c r="A9" s="177" t="s">
        <v>94</v>
      </c>
      <c r="B9" s="281">
        <v>3</v>
      </c>
      <c r="C9" s="280">
        <f t="shared" si="0"/>
        <v>2</v>
      </c>
    </row>
    <row r="10" spans="1:3" ht="15" customHeight="1" x14ac:dyDescent="0.3">
      <c r="A10" s="177" t="s">
        <v>95</v>
      </c>
      <c r="B10" s="281">
        <v>46</v>
      </c>
      <c r="C10" s="280">
        <f t="shared" si="0"/>
        <v>30.666666666666664</v>
      </c>
    </row>
    <row r="11" spans="1:3" ht="15" customHeight="1" x14ac:dyDescent="0.3">
      <c r="A11" s="177" t="s">
        <v>96</v>
      </c>
      <c r="B11" s="282">
        <v>6</v>
      </c>
      <c r="C11" s="280">
        <f t="shared" si="0"/>
        <v>4</v>
      </c>
    </row>
    <row r="12" spans="1:3" ht="15" customHeight="1" x14ac:dyDescent="0.3">
      <c r="A12" s="177" t="s">
        <v>97</v>
      </c>
      <c r="B12" s="282">
        <v>6</v>
      </c>
      <c r="C12" s="280">
        <f t="shared" si="0"/>
        <v>4</v>
      </c>
    </row>
    <row r="13" spans="1:3" ht="15" customHeight="1" x14ac:dyDescent="0.3">
      <c r="A13" s="177" t="s">
        <v>98</v>
      </c>
      <c r="B13" s="282">
        <v>1</v>
      </c>
      <c r="C13" s="280">
        <f t="shared" si="0"/>
        <v>0.66666666666666674</v>
      </c>
    </row>
    <row r="14" spans="1:3" ht="15" customHeight="1" thickBot="1" x14ac:dyDescent="0.35">
      <c r="A14" s="253" t="s">
        <v>99</v>
      </c>
      <c r="B14" s="282">
        <v>18</v>
      </c>
      <c r="C14" s="283">
        <f t="shared" si="0"/>
        <v>12</v>
      </c>
    </row>
    <row r="15" spans="1:3" ht="15" customHeight="1" thickBot="1" x14ac:dyDescent="0.35">
      <c r="A15" s="32" t="s">
        <v>83</v>
      </c>
      <c r="B15" s="165">
        <f>SUM(B16:B18)</f>
        <v>150</v>
      </c>
      <c r="C15" s="276"/>
    </row>
    <row r="16" spans="1:3" ht="15" customHeight="1" x14ac:dyDescent="0.3">
      <c r="A16" s="148" t="s">
        <v>100</v>
      </c>
      <c r="B16" s="211">
        <v>112</v>
      </c>
      <c r="C16" s="284">
        <f>B16/B$15*100</f>
        <v>74.666666666666671</v>
      </c>
    </row>
    <row r="17" spans="1:3" ht="15" customHeight="1" x14ac:dyDescent="0.3">
      <c r="A17" s="177" t="s">
        <v>101</v>
      </c>
      <c r="B17" s="281">
        <v>30</v>
      </c>
      <c r="C17" s="285">
        <f>B17/B$15*100</f>
        <v>20</v>
      </c>
    </row>
    <row r="18" spans="1:3" ht="15" customHeight="1" thickBot="1" x14ac:dyDescent="0.35">
      <c r="A18" s="154" t="s">
        <v>70</v>
      </c>
      <c r="B18" s="286">
        <v>8</v>
      </c>
      <c r="C18" s="287">
        <f t="shared" ref="C18" si="1">B18/B$15*100</f>
        <v>5.3333333333333339</v>
      </c>
    </row>
    <row r="19" spans="1:3" ht="15" customHeight="1" x14ac:dyDescent="0.3">
      <c r="A19" s="288" t="s">
        <v>60</v>
      </c>
      <c r="B19" s="233"/>
      <c r="C19" s="234"/>
    </row>
    <row r="20" spans="1:3" ht="15" customHeight="1" x14ac:dyDescent="0.3">
      <c r="A20" s="289" t="s">
        <v>102</v>
      </c>
      <c r="C20" s="11"/>
    </row>
    <row r="21" spans="1:3" ht="15" customHeight="1" x14ac:dyDescent="0.3">
      <c r="A21" s="289" t="s">
        <v>103</v>
      </c>
    </row>
  </sheetData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2C322-8378-4A50-8DA7-595560762436}">
  <sheetPr>
    <tabColor rgb="FFCCE6C9"/>
  </sheetPr>
  <dimension ref="A1:C11"/>
  <sheetViews>
    <sheetView zoomScaleNormal="100" workbookViewId="0"/>
  </sheetViews>
  <sheetFormatPr defaultRowHeight="14.4" x14ac:dyDescent="0.3"/>
  <cols>
    <col min="1" max="1" width="40.5546875" customWidth="1"/>
    <col min="2" max="3" width="8.77734375" customWidth="1"/>
  </cols>
  <sheetData>
    <row r="1" spans="1:3" ht="15" thickBot="1" x14ac:dyDescent="0.35">
      <c r="A1" s="8" t="s">
        <v>104</v>
      </c>
      <c r="B1" s="60"/>
      <c r="C1" s="274"/>
    </row>
    <row r="2" spans="1:3" ht="15" thickBot="1" x14ac:dyDescent="0.35">
      <c r="A2" s="62"/>
      <c r="B2" s="63" t="s">
        <v>4</v>
      </c>
      <c r="C2" s="64" t="s">
        <v>5</v>
      </c>
    </row>
    <row r="3" spans="1:3" ht="15" thickBot="1" x14ac:dyDescent="0.35">
      <c r="A3" s="27" t="s">
        <v>10</v>
      </c>
      <c r="B3" s="28">
        <f>B4+B10</f>
        <v>4729</v>
      </c>
      <c r="C3" s="65"/>
    </row>
    <row r="4" spans="1:3" ht="15" thickBot="1" x14ac:dyDescent="0.35">
      <c r="A4" s="32" t="s">
        <v>11</v>
      </c>
      <c r="B4" s="33">
        <f>SUM(B5+B8+B9)</f>
        <v>4609</v>
      </c>
      <c r="C4" s="290">
        <f>B4/B$3*100</f>
        <v>97.462465637555511</v>
      </c>
    </row>
    <row r="5" spans="1:3" ht="15" thickBot="1" x14ac:dyDescent="0.35">
      <c r="A5" s="291" t="s">
        <v>13</v>
      </c>
      <c r="B5" s="292">
        <f>B6+B7</f>
        <v>3682</v>
      </c>
      <c r="C5" s="293">
        <f>B5/B$4*100</f>
        <v>79.887177261878932</v>
      </c>
    </row>
    <row r="6" spans="1:3" x14ac:dyDescent="0.3">
      <c r="A6" s="42" t="s">
        <v>14</v>
      </c>
      <c r="B6" s="43">
        <v>2538</v>
      </c>
      <c r="C6" s="294">
        <f>B6/B$5*100</f>
        <v>68.929929386203142</v>
      </c>
    </row>
    <row r="7" spans="1:3" ht="15" thickBot="1" x14ac:dyDescent="0.35">
      <c r="A7" s="47" t="s">
        <v>15</v>
      </c>
      <c r="B7" s="48">
        <v>1144</v>
      </c>
      <c r="C7" s="295">
        <f>B7/B$5*100</f>
        <v>31.070070613796851</v>
      </c>
    </row>
    <row r="8" spans="1:3" ht="15" thickBot="1" x14ac:dyDescent="0.35">
      <c r="A8" s="291" t="s">
        <v>16</v>
      </c>
      <c r="B8" s="292">
        <v>55</v>
      </c>
      <c r="C8" s="293">
        <f>B8/B$4*100</f>
        <v>1.1933174224343674</v>
      </c>
    </row>
    <row r="9" spans="1:3" ht="15" thickBot="1" x14ac:dyDescent="0.35">
      <c r="A9" s="296" t="s">
        <v>17</v>
      </c>
      <c r="B9" s="297">
        <v>872</v>
      </c>
      <c r="C9" s="298">
        <f>B9/B$4*100</f>
        <v>18.919505315686699</v>
      </c>
    </row>
    <row r="10" spans="1:3" ht="15" thickBot="1" x14ac:dyDescent="0.35">
      <c r="A10" s="57" t="s">
        <v>31</v>
      </c>
      <c r="B10" s="33">
        <v>120</v>
      </c>
      <c r="C10" s="290">
        <f>B10/B$3*100</f>
        <v>2.5375343624444913</v>
      </c>
    </row>
    <row r="11" spans="1:3" x14ac:dyDescent="0.3">
      <c r="A11" s="289" t="s">
        <v>60</v>
      </c>
      <c r="B11" s="11"/>
      <c r="C11" s="59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C3BDB-0039-408F-B888-E3722EFB4F67}">
  <sheetPr>
    <tabColor rgb="FFCCE6C9"/>
    <pageSetUpPr fitToPage="1"/>
  </sheetPr>
  <dimension ref="A1:M15"/>
  <sheetViews>
    <sheetView zoomScaleNormal="100" workbookViewId="0"/>
  </sheetViews>
  <sheetFormatPr defaultColWidth="9.21875" defaultRowHeight="13.8" x14ac:dyDescent="0.3"/>
  <cols>
    <col min="1" max="1" width="48.5546875" style="11" customWidth="1"/>
    <col min="2" max="2" width="8.77734375" style="11" customWidth="1"/>
    <col min="3" max="3" width="8.77734375" style="59" customWidth="1"/>
    <col min="4" max="4" width="8.77734375" style="237" customWidth="1"/>
    <col min="5" max="5" width="8.77734375" style="59" customWidth="1"/>
    <col min="6" max="6" width="8.77734375" style="11" customWidth="1"/>
    <col min="7" max="9" width="8.77734375" style="59" customWidth="1"/>
    <col min="10" max="10" width="8.77734375" style="237" customWidth="1"/>
    <col min="11" max="13" width="8.77734375" style="11" customWidth="1"/>
    <col min="14" max="16384" width="9.21875" style="11"/>
  </cols>
  <sheetData>
    <row r="1" spans="1:13" ht="15" thickBot="1" x14ac:dyDescent="0.35">
      <c r="A1" s="299" t="s">
        <v>105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1"/>
      <c r="M1" s="60"/>
    </row>
    <row r="2" spans="1:13" ht="15" customHeight="1" thickBot="1" x14ac:dyDescent="0.35">
      <c r="A2" s="78"/>
      <c r="B2" s="79" t="s">
        <v>13</v>
      </c>
      <c r="C2" s="80"/>
      <c r="D2" s="81"/>
      <c r="E2" s="82"/>
      <c r="F2" s="83" t="s">
        <v>16</v>
      </c>
      <c r="G2" s="84"/>
      <c r="H2" s="85" t="s">
        <v>17</v>
      </c>
      <c r="I2" s="86"/>
      <c r="J2" s="87" t="s">
        <v>31</v>
      </c>
      <c r="K2" s="86"/>
      <c r="L2" s="85" t="s">
        <v>32</v>
      </c>
      <c r="M2" s="88"/>
    </row>
    <row r="3" spans="1:13" ht="15" customHeight="1" thickBot="1" x14ac:dyDescent="0.35">
      <c r="A3" s="89"/>
      <c r="B3" s="90" t="s">
        <v>33</v>
      </c>
      <c r="C3" s="91"/>
      <c r="D3" s="92" t="s">
        <v>34</v>
      </c>
      <c r="E3" s="93"/>
      <c r="F3" s="94"/>
      <c r="G3" s="95"/>
      <c r="H3" s="96"/>
      <c r="I3" s="97"/>
      <c r="J3" s="98"/>
      <c r="K3" s="97"/>
      <c r="L3" s="99"/>
      <c r="M3" s="100"/>
    </row>
    <row r="4" spans="1:13" ht="15" customHeight="1" thickBot="1" x14ac:dyDescent="0.35">
      <c r="A4" s="17"/>
      <c r="B4" s="101" t="s">
        <v>4</v>
      </c>
      <c r="C4" s="102" t="s">
        <v>5</v>
      </c>
      <c r="D4" s="103" t="s">
        <v>4</v>
      </c>
      <c r="E4" s="104" t="s">
        <v>5</v>
      </c>
      <c r="F4" s="101" t="s">
        <v>4</v>
      </c>
      <c r="G4" s="105" t="s">
        <v>5</v>
      </c>
      <c r="H4" s="106" t="s">
        <v>4</v>
      </c>
      <c r="I4" s="139" t="s">
        <v>5</v>
      </c>
      <c r="J4" s="101" t="s">
        <v>4</v>
      </c>
      <c r="K4" s="107" t="s">
        <v>5</v>
      </c>
      <c r="L4" s="101" t="s">
        <v>4</v>
      </c>
      <c r="M4" s="108" t="s">
        <v>5</v>
      </c>
    </row>
    <row r="5" spans="1:13" ht="15" customHeight="1" thickBot="1" x14ac:dyDescent="0.35">
      <c r="A5" s="32" t="s">
        <v>106</v>
      </c>
      <c r="B5" s="203">
        <f>SUM(B6:B14)</f>
        <v>2538</v>
      </c>
      <c r="C5" s="167"/>
      <c r="D5" s="205">
        <f>SUM(D6:D14)</f>
        <v>1089</v>
      </c>
      <c r="E5" s="302"/>
      <c r="F5" s="203">
        <f>SUM(F6:F14)</f>
        <v>55</v>
      </c>
      <c r="G5" s="303"/>
      <c r="H5" s="203">
        <f>SUM(H6:H14)</f>
        <v>872</v>
      </c>
      <c r="I5" s="302"/>
      <c r="J5" s="203">
        <f>SUM(J6:J14)</f>
        <v>120</v>
      </c>
      <c r="K5" s="303"/>
      <c r="L5" s="203">
        <f>B5+D5+F5+H5+J5</f>
        <v>4674</v>
      </c>
      <c r="M5" s="304"/>
    </row>
    <row r="6" spans="1:13" ht="15" customHeight="1" x14ac:dyDescent="0.3">
      <c r="A6" s="148" t="s">
        <v>107</v>
      </c>
      <c r="B6" s="206">
        <v>53</v>
      </c>
      <c r="C6" s="305">
        <f t="shared" ref="C6:C14" si="0">B6/B$5*100</f>
        <v>2.0882584712371943</v>
      </c>
      <c r="D6" s="208">
        <v>64</v>
      </c>
      <c r="E6" s="306">
        <f t="shared" ref="E6:E14" si="1">D6/D$5*100</f>
        <v>5.8769513314967856</v>
      </c>
      <c r="F6" s="206">
        <v>0</v>
      </c>
      <c r="G6" s="307">
        <f t="shared" ref="G6:G14" si="2">F6/F$5*100</f>
        <v>0</v>
      </c>
      <c r="H6" s="206">
        <v>0</v>
      </c>
      <c r="I6" s="306">
        <f t="shared" ref="I6:I14" si="3">H6/H$5*100</f>
        <v>0</v>
      </c>
      <c r="J6" s="206">
        <v>3</v>
      </c>
      <c r="K6" s="307">
        <f t="shared" ref="K6:K14" si="4">J6/J$5*100</f>
        <v>2.5</v>
      </c>
      <c r="L6" s="211">
        <f t="shared" ref="L6:L14" si="5">B6+D6+F6+H6+J6</f>
        <v>120</v>
      </c>
      <c r="M6" s="308">
        <f t="shared" ref="M6:M13" si="6">L6/L$5*100</f>
        <v>2.5673940949935816</v>
      </c>
    </row>
    <row r="7" spans="1:13" ht="15" customHeight="1" x14ac:dyDescent="0.3">
      <c r="A7" s="177" t="s">
        <v>108</v>
      </c>
      <c r="B7" s="206">
        <v>149</v>
      </c>
      <c r="C7" s="309">
        <f t="shared" si="0"/>
        <v>5.8707643814026795</v>
      </c>
      <c r="D7" s="208">
        <v>253</v>
      </c>
      <c r="E7" s="310">
        <f t="shared" si="1"/>
        <v>23.232323232323232</v>
      </c>
      <c r="F7" s="213">
        <v>0</v>
      </c>
      <c r="G7" s="311">
        <f t="shared" si="2"/>
        <v>0</v>
      </c>
      <c r="H7" s="213">
        <v>0</v>
      </c>
      <c r="I7" s="310">
        <f t="shared" si="3"/>
        <v>0</v>
      </c>
      <c r="J7" s="206">
        <v>7</v>
      </c>
      <c r="K7" s="311">
        <f t="shared" si="4"/>
        <v>5.833333333333333</v>
      </c>
      <c r="L7" s="281">
        <f t="shared" si="5"/>
        <v>409</v>
      </c>
      <c r="M7" s="312">
        <f t="shared" si="6"/>
        <v>8.7505348737697908</v>
      </c>
    </row>
    <row r="8" spans="1:13" ht="15" customHeight="1" x14ac:dyDescent="0.3">
      <c r="A8" s="177" t="s">
        <v>109</v>
      </c>
      <c r="B8" s="206">
        <v>33</v>
      </c>
      <c r="C8" s="309">
        <f t="shared" si="0"/>
        <v>1.3002364066193852</v>
      </c>
      <c r="D8" s="208">
        <v>8</v>
      </c>
      <c r="E8" s="310">
        <f t="shared" si="1"/>
        <v>0.7346189164370982</v>
      </c>
      <c r="F8" s="213">
        <v>0</v>
      </c>
      <c r="G8" s="311">
        <f t="shared" si="2"/>
        <v>0</v>
      </c>
      <c r="H8" s="213">
        <v>0</v>
      </c>
      <c r="I8" s="310">
        <f t="shared" si="3"/>
        <v>0</v>
      </c>
      <c r="J8" s="206">
        <v>0</v>
      </c>
      <c r="K8" s="311">
        <f t="shared" si="4"/>
        <v>0</v>
      </c>
      <c r="L8" s="281">
        <f t="shared" si="5"/>
        <v>41</v>
      </c>
      <c r="M8" s="312">
        <f t="shared" si="6"/>
        <v>0.8771929824561403</v>
      </c>
    </row>
    <row r="9" spans="1:13" ht="15" customHeight="1" x14ac:dyDescent="0.3">
      <c r="A9" s="177" t="s">
        <v>110</v>
      </c>
      <c r="B9" s="206">
        <v>2303</v>
      </c>
      <c r="C9" s="309">
        <f t="shared" si="0"/>
        <v>90.740740740740748</v>
      </c>
      <c r="D9" s="208">
        <v>764</v>
      </c>
      <c r="E9" s="310">
        <f t="shared" si="1"/>
        <v>70.156106519742877</v>
      </c>
      <c r="F9" s="213">
        <v>0</v>
      </c>
      <c r="G9" s="311">
        <f t="shared" si="2"/>
        <v>0</v>
      </c>
      <c r="H9" s="213">
        <v>0</v>
      </c>
      <c r="I9" s="310">
        <f t="shared" si="3"/>
        <v>0</v>
      </c>
      <c r="J9" s="206">
        <v>40</v>
      </c>
      <c r="K9" s="311">
        <f t="shared" si="4"/>
        <v>33.333333333333329</v>
      </c>
      <c r="L9" s="281">
        <f t="shared" si="5"/>
        <v>3107</v>
      </c>
      <c r="M9" s="312">
        <f>L9/L$5*100</f>
        <v>66.474112109542148</v>
      </c>
    </row>
    <row r="10" spans="1:13" ht="15" customHeight="1" x14ac:dyDescent="0.3">
      <c r="A10" s="177" t="s">
        <v>111</v>
      </c>
      <c r="B10" s="213">
        <v>0</v>
      </c>
      <c r="C10" s="309">
        <f>B10/B$5*100</f>
        <v>0</v>
      </c>
      <c r="D10" s="208">
        <v>0</v>
      </c>
      <c r="E10" s="310">
        <f>D10/D$5*100</f>
        <v>0</v>
      </c>
      <c r="F10" s="213">
        <v>0</v>
      </c>
      <c r="G10" s="311">
        <f>F10/F$5*100</f>
        <v>0</v>
      </c>
      <c r="H10" s="213">
        <v>0</v>
      </c>
      <c r="I10" s="310">
        <f>H10/H$5*100</f>
        <v>0</v>
      </c>
      <c r="J10" s="206">
        <v>4</v>
      </c>
      <c r="K10" s="311">
        <f>J10/J$5*100</f>
        <v>3.3333333333333335</v>
      </c>
      <c r="L10" s="281">
        <f t="shared" si="5"/>
        <v>4</v>
      </c>
      <c r="M10" s="312">
        <f>L10/L$5*100</f>
        <v>8.5579803166452723E-2</v>
      </c>
    </row>
    <row r="11" spans="1:13" ht="15" customHeight="1" x14ac:dyDescent="0.3">
      <c r="A11" s="177" t="s">
        <v>112</v>
      </c>
      <c r="B11" s="213">
        <v>0</v>
      </c>
      <c r="C11" s="309">
        <f t="shared" si="0"/>
        <v>0</v>
      </c>
      <c r="D11" s="215">
        <v>0</v>
      </c>
      <c r="E11" s="310">
        <f t="shared" si="1"/>
        <v>0</v>
      </c>
      <c r="F11" s="213">
        <v>0</v>
      </c>
      <c r="G11" s="311">
        <f t="shared" si="2"/>
        <v>0</v>
      </c>
      <c r="H11" s="213">
        <v>0</v>
      </c>
      <c r="I11" s="310">
        <f t="shared" si="3"/>
        <v>0</v>
      </c>
      <c r="J11" s="206">
        <v>14</v>
      </c>
      <c r="K11" s="311">
        <f t="shared" si="4"/>
        <v>11.666666666666666</v>
      </c>
      <c r="L11" s="281">
        <f t="shared" si="5"/>
        <v>14</v>
      </c>
      <c r="M11" s="312">
        <f t="shared" si="6"/>
        <v>0.29952931108258452</v>
      </c>
    </row>
    <row r="12" spans="1:13" ht="15" customHeight="1" x14ac:dyDescent="0.3">
      <c r="A12" s="177" t="s">
        <v>113</v>
      </c>
      <c r="B12" s="213">
        <v>0</v>
      </c>
      <c r="C12" s="309">
        <f t="shared" si="0"/>
        <v>0</v>
      </c>
      <c r="D12" s="215">
        <v>0</v>
      </c>
      <c r="E12" s="310">
        <f t="shared" si="1"/>
        <v>0</v>
      </c>
      <c r="F12" s="213">
        <v>28</v>
      </c>
      <c r="G12" s="311">
        <f t="shared" si="2"/>
        <v>50.909090909090907</v>
      </c>
      <c r="H12" s="213">
        <v>0</v>
      </c>
      <c r="I12" s="310">
        <f t="shared" si="3"/>
        <v>0</v>
      </c>
      <c r="J12" s="206">
        <v>1</v>
      </c>
      <c r="K12" s="311">
        <f t="shared" si="4"/>
        <v>0.83333333333333337</v>
      </c>
      <c r="L12" s="281">
        <f t="shared" si="5"/>
        <v>29</v>
      </c>
      <c r="M12" s="312">
        <f t="shared" si="6"/>
        <v>0.62045357295678216</v>
      </c>
    </row>
    <row r="13" spans="1:13" ht="15" customHeight="1" x14ac:dyDescent="0.3">
      <c r="A13" s="177" t="s">
        <v>114</v>
      </c>
      <c r="B13" s="213">
        <v>0</v>
      </c>
      <c r="C13" s="309">
        <f t="shared" si="0"/>
        <v>0</v>
      </c>
      <c r="D13" s="215">
        <v>0</v>
      </c>
      <c r="E13" s="310">
        <f t="shared" si="1"/>
        <v>0</v>
      </c>
      <c r="F13" s="213">
        <v>27</v>
      </c>
      <c r="G13" s="311">
        <f t="shared" si="2"/>
        <v>49.090909090909093</v>
      </c>
      <c r="H13" s="213">
        <v>0</v>
      </c>
      <c r="I13" s="310">
        <f t="shared" si="3"/>
        <v>0</v>
      </c>
      <c r="J13" s="206">
        <v>10</v>
      </c>
      <c r="K13" s="311">
        <f t="shared" si="4"/>
        <v>8.3333333333333321</v>
      </c>
      <c r="L13" s="281">
        <f t="shared" si="5"/>
        <v>37</v>
      </c>
      <c r="M13" s="312">
        <f t="shared" si="6"/>
        <v>0.79161317928968766</v>
      </c>
    </row>
    <row r="14" spans="1:13" ht="15" customHeight="1" thickBot="1" x14ac:dyDescent="0.35">
      <c r="A14" s="154" t="s">
        <v>115</v>
      </c>
      <c r="B14" s="227">
        <v>0</v>
      </c>
      <c r="C14" s="313">
        <f t="shared" si="0"/>
        <v>0</v>
      </c>
      <c r="D14" s="229">
        <v>0</v>
      </c>
      <c r="E14" s="314">
        <f t="shared" si="1"/>
        <v>0</v>
      </c>
      <c r="F14" s="227">
        <v>0</v>
      </c>
      <c r="G14" s="315">
        <f t="shared" si="2"/>
        <v>0</v>
      </c>
      <c r="H14" s="227">
        <v>872</v>
      </c>
      <c r="I14" s="314">
        <f t="shared" si="3"/>
        <v>100</v>
      </c>
      <c r="J14" s="227">
        <v>41</v>
      </c>
      <c r="K14" s="315">
        <f t="shared" si="4"/>
        <v>34.166666666666664</v>
      </c>
      <c r="L14" s="286">
        <f t="shared" si="5"/>
        <v>913</v>
      </c>
      <c r="M14" s="316">
        <f>L14/L$5*100</f>
        <v>19.533590072742832</v>
      </c>
    </row>
    <row r="15" spans="1:13" x14ac:dyDescent="0.3">
      <c r="A15" s="289" t="s">
        <v>60</v>
      </c>
      <c r="B15" s="233"/>
      <c r="C15" s="234"/>
      <c r="D15" s="233"/>
      <c r="E15" s="234"/>
      <c r="F15" s="234"/>
      <c r="G15" s="234"/>
      <c r="H15" s="234"/>
      <c r="I15" s="234"/>
      <c r="J15" s="235"/>
      <c r="K15" s="236"/>
    </row>
  </sheetData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72D37-DD61-49A2-97B8-66A81937EC32}">
  <sheetPr>
    <tabColor rgb="FFCCE6C9"/>
  </sheetPr>
  <dimension ref="A1:G32"/>
  <sheetViews>
    <sheetView zoomScaleNormal="100" workbookViewId="0"/>
  </sheetViews>
  <sheetFormatPr defaultRowHeight="14.4" x14ac:dyDescent="0.3"/>
  <cols>
    <col min="1" max="1" width="51.6640625" customWidth="1"/>
    <col min="2" max="4" width="8.88671875" customWidth="1"/>
  </cols>
  <sheetData>
    <row r="1" spans="1:7" ht="15" thickBot="1" x14ac:dyDescent="0.35">
      <c r="A1" s="317" t="s">
        <v>116</v>
      </c>
      <c r="B1" s="318"/>
      <c r="C1" s="318"/>
      <c r="D1" s="318"/>
      <c r="E1" s="318"/>
      <c r="F1" s="318"/>
    </row>
    <row r="2" spans="1:7" ht="15" thickBot="1" x14ac:dyDescent="0.35">
      <c r="A2" s="319" t="s">
        <v>117</v>
      </c>
      <c r="B2" s="320">
        <v>2017</v>
      </c>
      <c r="C2" s="320">
        <v>2018</v>
      </c>
      <c r="D2" s="320">
        <v>2019</v>
      </c>
      <c r="E2" s="320">
        <v>2020</v>
      </c>
      <c r="F2" s="320">
        <v>2021</v>
      </c>
      <c r="G2" s="321">
        <v>2022</v>
      </c>
    </row>
    <row r="3" spans="1:7" ht="15" thickBot="1" x14ac:dyDescent="0.35">
      <c r="A3" s="322" t="s">
        <v>118</v>
      </c>
      <c r="B3" s="323" t="s">
        <v>4</v>
      </c>
      <c r="C3" s="323" t="s">
        <v>4</v>
      </c>
      <c r="D3" s="323" t="s">
        <v>4</v>
      </c>
      <c r="E3" s="323" t="s">
        <v>4</v>
      </c>
      <c r="F3" s="323" t="s">
        <v>4</v>
      </c>
      <c r="G3" s="324" t="s">
        <v>4</v>
      </c>
    </row>
    <row r="4" spans="1:7" x14ac:dyDescent="0.3">
      <c r="A4" s="325" t="s">
        <v>119</v>
      </c>
      <c r="B4" s="326"/>
      <c r="C4" s="326"/>
      <c r="D4" s="326"/>
      <c r="E4" s="326"/>
      <c r="F4" s="326"/>
      <c r="G4" s="327"/>
    </row>
    <row r="5" spans="1:7" x14ac:dyDescent="0.3">
      <c r="A5" s="328" t="s">
        <v>120</v>
      </c>
      <c r="B5" s="329"/>
      <c r="C5" s="329"/>
      <c r="D5" s="329"/>
      <c r="E5" s="329"/>
      <c r="F5" s="329"/>
      <c r="G5" s="330"/>
    </row>
    <row r="6" spans="1:7" x14ac:dyDescent="0.3">
      <c r="A6" s="331" t="s">
        <v>121</v>
      </c>
      <c r="B6" s="329"/>
      <c r="C6" s="329"/>
      <c r="D6" s="332">
        <v>6</v>
      </c>
      <c r="E6" s="332">
        <v>5</v>
      </c>
      <c r="F6" s="333">
        <v>11</v>
      </c>
      <c r="G6" s="334">
        <v>8</v>
      </c>
    </row>
    <row r="7" spans="1:7" x14ac:dyDescent="0.3">
      <c r="A7" s="328" t="s">
        <v>122</v>
      </c>
      <c r="B7" s="329"/>
      <c r="C7" s="329"/>
      <c r="D7" s="329"/>
      <c r="E7" s="329"/>
      <c r="F7" s="329"/>
      <c r="G7" s="330"/>
    </row>
    <row r="8" spans="1:7" x14ac:dyDescent="0.3">
      <c r="A8" s="328" t="s">
        <v>123</v>
      </c>
      <c r="B8" s="329"/>
      <c r="C8" s="329"/>
      <c r="D8" s="329"/>
      <c r="E8" s="329"/>
      <c r="F8" s="329"/>
      <c r="G8" s="330"/>
    </row>
    <row r="9" spans="1:7" x14ac:dyDescent="0.3">
      <c r="A9" s="328" t="s">
        <v>124</v>
      </c>
      <c r="B9" s="329"/>
      <c r="C9" s="329"/>
      <c r="D9" s="329"/>
      <c r="E9" s="329"/>
      <c r="F9" s="329"/>
      <c r="G9" s="330"/>
    </row>
    <row r="10" spans="1:7" x14ac:dyDescent="0.3">
      <c r="A10" s="328" t="s">
        <v>125</v>
      </c>
      <c r="B10" s="329"/>
      <c r="C10" s="329"/>
      <c r="D10" s="329"/>
      <c r="E10" s="329"/>
      <c r="F10" s="329"/>
      <c r="G10" s="330"/>
    </row>
    <row r="11" spans="1:7" x14ac:dyDescent="0.3">
      <c r="A11" s="328" t="s">
        <v>126</v>
      </c>
      <c r="B11" s="329"/>
      <c r="C11" s="332">
        <v>6</v>
      </c>
      <c r="D11" s="332">
        <v>8</v>
      </c>
      <c r="E11" s="332">
        <v>12</v>
      </c>
      <c r="F11" s="332">
        <v>10</v>
      </c>
      <c r="G11" s="335">
        <v>9</v>
      </c>
    </row>
    <row r="12" spans="1:7" x14ac:dyDescent="0.3">
      <c r="A12" s="328" t="s">
        <v>127</v>
      </c>
      <c r="B12" s="329"/>
      <c r="C12" s="329"/>
      <c r="D12" s="329"/>
      <c r="E12" s="329"/>
      <c r="F12" s="329"/>
      <c r="G12" s="330"/>
    </row>
    <row r="13" spans="1:7" x14ac:dyDescent="0.3">
      <c r="A13" s="328" t="s">
        <v>128</v>
      </c>
      <c r="B13" s="329"/>
      <c r="C13" s="329"/>
      <c r="D13" s="332">
        <v>2</v>
      </c>
      <c r="E13" s="332">
        <v>1</v>
      </c>
      <c r="F13" s="329"/>
      <c r="G13" s="330"/>
    </row>
    <row r="14" spans="1:7" x14ac:dyDescent="0.3">
      <c r="A14" s="328" t="s">
        <v>129</v>
      </c>
      <c r="B14" s="332">
        <v>34</v>
      </c>
      <c r="C14" s="332">
        <v>34</v>
      </c>
      <c r="D14" s="332">
        <v>34</v>
      </c>
      <c r="E14" s="332">
        <v>34</v>
      </c>
      <c r="F14" s="332">
        <v>38</v>
      </c>
      <c r="G14" s="335">
        <v>41</v>
      </c>
    </row>
    <row r="15" spans="1:7" x14ac:dyDescent="0.3">
      <c r="A15" s="328" t="s">
        <v>130</v>
      </c>
      <c r="B15" s="332">
        <v>33</v>
      </c>
      <c r="C15" s="332">
        <v>34</v>
      </c>
      <c r="D15" s="332">
        <v>33</v>
      </c>
      <c r="E15" s="332">
        <v>34</v>
      </c>
      <c r="F15" s="332">
        <v>34</v>
      </c>
      <c r="G15" s="335">
        <v>37</v>
      </c>
    </row>
    <row r="16" spans="1:7" x14ac:dyDescent="0.3">
      <c r="A16" s="328" t="s">
        <v>131</v>
      </c>
      <c r="B16" s="329"/>
      <c r="C16" s="329"/>
      <c r="D16" s="332">
        <v>2</v>
      </c>
      <c r="E16" s="329"/>
      <c r="F16" s="329"/>
      <c r="G16" s="330"/>
    </row>
    <row r="17" spans="1:7" x14ac:dyDescent="0.3">
      <c r="A17" s="328" t="s">
        <v>132</v>
      </c>
      <c r="B17" s="329"/>
      <c r="C17" s="329"/>
      <c r="D17" s="329"/>
      <c r="E17" s="329"/>
      <c r="F17" s="329"/>
      <c r="G17" s="330"/>
    </row>
    <row r="18" spans="1:7" ht="15" thickBot="1" x14ac:dyDescent="0.35">
      <c r="A18" s="336" t="s">
        <v>133</v>
      </c>
      <c r="B18" s="337"/>
      <c r="C18" s="338">
        <v>1</v>
      </c>
      <c r="D18" s="338">
        <v>3</v>
      </c>
      <c r="E18" s="338">
        <v>4</v>
      </c>
      <c r="F18" s="338">
        <v>35</v>
      </c>
      <c r="G18" s="339">
        <v>38</v>
      </c>
    </row>
    <row r="19" spans="1:7" ht="15" thickBot="1" x14ac:dyDescent="0.35">
      <c r="A19" s="322" t="s">
        <v>134</v>
      </c>
      <c r="B19" s="340"/>
      <c r="C19" s="340"/>
      <c r="D19" s="340"/>
      <c r="E19" s="340"/>
      <c r="F19" s="340"/>
      <c r="G19" s="341"/>
    </row>
    <row r="20" spans="1:7" x14ac:dyDescent="0.3">
      <c r="A20" s="325" t="s">
        <v>135</v>
      </c>
      <c r="B20" s="326"/>
      <c r="C20" s="326"/>
      <c r="D20" s="326"/>
      <c r="E20" s="326"/>
      <c r="F20" s="326"/>
      <c r="G20" s="327"/>
    </row>
    <row r="21" spans="1:7" x14ac:dyDescent="0.3">
      <c r="A21" s="342" t="s">
        <v>136</v>
      </c>
      <c r="B21" s="329"/>
      <c r="C21" s="329"/>
      <c r="D21" s="329"/>
      <c r="E21" s="329"/>
      <c r="F21" s="329"/>
      <c r="G21" s="343">
        <v>1</v>
      </c>
    </row>
    <row r="22" spans="1:7" x14ac:dyDescent="0.3">
      <c r="A22" s="328" t="s">
        <v>137</v>
      </c>
      <c r="B22" s="329"/>
      <c r="C22" s="332">
        <v>1</v>
      </c>
      <c r="D22" s="332">
        <v>1</v>
      </c>
      <c r="E22" s="332">
        <v>1</v>
      </c>
      <c r="F22" s="329"/>
      <c r="G22" s="330"/>
    </row>
    <row r="23" spans="1:7" x14ac:dyDescent="0.3">
      <c r="A23" s="344" t="s">
        <v>138</v>
      </c>
      <c r="B23" s="329"/>
      <c r="C23" s="329"/>
      <c r="D23" s="329"/>
      <c r="E23" s="329"/>
      <c r="F23" s="329"/>
      <c r="G23" s="330"/>
    </row>
    <row r="24" spans="1:7" x14ac:dyDescent="0.3">
      <c r="A24" s="328" t="s">
        <v>139</v>
      </c>
      <c r="B24" s="329"/>
      <c r="C24" s="329"/>
      <c r="D24" s="332">
        <v>1</v>
      </c>
      <c r="E24" s="332">
        <v>1</v>
      </c>
      <c r="F24" s="329"/>
      <c r="G24" s="330"/>
    </row>
    <row r="25" spans="1:7" x14ac:dyDescent="0.3">
      <c r="A25" s="328" t="s">
        <v>140</v>
      </c>
      <c r="B25" s="329"/>
      <c r="C25" s="329"/>
      <c r="D25" s="329"/>
      <c r="E25" s="329"/>
      <c r="F25" s="329"/>
      <c r="G25" s="330"/>
    </row>
    <row r="26" spans="1:7" ht="15" thickBot="1" x14ac:dyDescent="0.35">
      <c r="A26" s="336" t="s">
        <v>141</v>
      </c>
      <c r="B26" s="337"/>
      <c r="C26" s="337"/>
      <c r="D26" s="337"/>
      <c r="E26" s="337"/>
      <c r="F26" s="337"/>
      <c r="G26" s="345"/>
    </row>
    <row r="27" spans="1:7" ht="15" thickBot="1" x14ac:dyDescent="0.35">
      <c r="A27" s="322" t="s">
        <v>142</v>
      </c>
      <c r="B27" s="340"/>
      <c r="C27" s="340"/>
      <c r="D27" s="340"/>
      <c r="E27" s="340"/>
      <c r="F27" s="340"/>
      <c r="G27" s="341"/>
    </row>
    <row r="28" spans="1:7" ht="15" thickBot="1" x14ac:dyDescent="0.35">
      <c r="A28" s="346" t="s">
        <v>143</v>
      </c>
      <c r="B28" s="347">
        <f>SUM(B4:B27)</f>
        <v>67</v>
      </c>
      <c r="C28" s="347">
        <f>SUM(C4:C27)</f>
        <v>76</v>
      </c>
      <c r="D28" s="347">
        <f>SUM(D4:D27)</f>
        <v>90</v>
      </c>
      <c r="E28" s="347">
        <f>SUM(E4:E27)</f>
        <v>92</v>
      </c>
      <c r="F28" s="347">
        <f>SUM(F4:F27)-F6</f>
        <v>117</v>
      </c>
      <c r="G28" s="348">
        <f>SUM(G4:G27)-G6-G21</f>
        <v>125</v>
      </c>
    </row>
    <row r="29" spans="1:7" ht="15" thickBot="1" x14ac:dyDescent="0.35">
      <c r="A29" s="349" t="s">
        <v>144</v>
      </c>
      <c r="B29" s="350">
        <v>279</v>
      </c>
      <c r="C29" s="350">
        <v>273</v>
      </c>
      <c r="D29" s="350">
        <v>255</v>
      </c>
      <c r="E29" s="350">
        <v>259</v>
      </c>
      <c r="F29" s="350">
        <v>263</v>
      </c>
      <c r="G29" s="351">
        <v>178</v>
      </c>
    </row>
    <row r="31" spans="1:7" x14ac:dyDescent="0.3">
      <c r="A31" t="s">
        <v>145</v>
      </c>
    </row>
    <row r="32" spans="1:7" x14ac:dyDescent="0.3">
      <c r="A32" s="352" t="s">
        <v>146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DF5C3-31F3-4DEA-A698-C722E0F1E613}">
  <sheetPr>
    <tabColor rgb="FFCCE6C9"/>
  </sheetPr>
  <dimension ref="A1:H31"/>
  <sheetViews>
    <sheetView zoomScale="90" zoomScaleNormal="90" workbookViewId="0"/>
  </sheetViews>
  <sheetFormatPr defaultRowHeight="14.4" x14ac:dyDescent="0.3"/>
  <cols>
    <col min="1" max="1" width="57.109375" customWidth="1"/>
    <col min="2" max="5" width="8.88671875" customWidth="1"/>
    <col min="8" max="8" width="20.109375" bestFit="1" customWidth="1"/>
  </cols>
  <sheetData>
    <row r="1" spans="1:8" ht="15" thickBot="1" x14ac:dyDescent="0.35">
      <c r="A1" s="317" t="s">
        <v>147</v>
      </c>
      <c r="B1" s="318"/>
      <c r="C1" s="318"/>
      <c r="D1" s="318"/>
      <c r="E1" s="318"/>
      <c r="F1" s="318"/>
      <c r="G1" s="318"/>
      <c r="H1" s="318"/>
    </row>
    <row r="2" spans="1:8" ht="15" thickBot="1" x14ac:dyDescent="0.35">
      <c r="A2" s="319" t="s">
        <v>117</v>
      </c>
      <c r="B2" s="320">
        <v>2017</v>
      </c>
      <c r="C2" s="320">
        <v>2018</v>
      </c>
      <c r="D2" s="320">
        <v>2019</v>
      </c>
      <c r="E2" s="320">
        <v>2020</v>
      </c>
      <c r="F2" s="320">
        <v>2021</v>
      </c>
      <c r="G2" s="320">
        <v>2022</v>
      </c>
      <c r="H2" s="353" t="s">
        <v>148</v>
      </c>
    </row>
    <row r="3" spans="1:8" ht="15" thickBot="1" x14ac:dyDescent="0.35">
      <c r="A3" s="322" t="s">
        <v>118</v>
      </c>
      <c r="B3" s="323" t="s">
        <v>4</v>
      </c>
      <c r="C3" s="323" t="s">
        <v>4</v>
      </c>
      <c r="D3" s="323" t="s">
        <v>4</v>
      </c>
      <c r="E3" s="323" t="s">
        <v>4</v>
      </c>
      <c r="F3" s="323" t="s">
        <v>4</v>
      </c>
      <c r="G3" s="323" t="s">
        <v>4</v>
      </c>
      <c r="H3" s="324" t="s">
        <v>4</v>
      </c>
    </row>
    <row r="4" spans="1:8" x14ac:dyDescent="0.3">
      <c r="A4" s="325" t="s">
        <v>119</v>
      </c>
      <c r="B4" s="326"/>
      <c r="C4" s="326"/>
      <c r="D4" s="326"/>
      <c r="E4" s="326"/>
      <c r="F4" s="326"/>
      <c r="G4" s="326"/>
      <c r="H4" s="327">
        <f t="shared" ref="H4:H18" si="0">SUM(B4:G4)</f>
        <v>0</v>
      </c>
    </row>
    <row r="5" spans="1:8" x14ac:dyDescent="0.3">
      <c r="A5" s="328" t="s">
        <v>120</v>
      </c>
      <c r="B5" s="329"/>
      <c r="C5" s="329"/>
      <c r="D5" s="329"/>
      <c r="E5" s="329"/>
      <c r="F5" s="329"/>
      <c r="G5" s="329"/>
      <c r="H5" s="330">
        <f t="shared" si="0"/>
        <v>0</v>
      </c>
    </row>
    <row r="6" spans="1:8" x14ac:dyDescent="0.3">
      <c r="A6" s="328" t="s">
        <v>121</v>
      </c>
      <c r="B6" s="329"/>
      <c r="C6" s="329"/>
      <c r="D6" s="332">
        <v>28</v>
      </c>
      <c r="E6" s="332">
        <v>48</v>
      </c>
      <c r="F6" s="333">
        <v>73</v>
      </c>
      <c r="G6" s="333">
        <v>74</v>
      </c>
      <c r="H6" s="330">
        <f>SUM(B6:G6)-F6-G6</f>
        <v>76</v>
      </c>
    </row>
    <row r="7" spans="1:8" x14ac:dyDescent="0.3">
      <c r="A7" s="328" t="s">
        <v>122</v>
      </c>
      <c r="B7" s="329"/>
      <c r="C7" s="329"/>
      <c r="D7" s="329"/>
      <c r="E7" s="329"/>
      <c r="F7" s="329"/>
      <c r="G7" s="329"/>
      <c r="H7" s="330">
        <f t="shared" si="0"/>
        <v>0</v>
      </c>
    </row>
    <row r="8" spans="1:8" x14ac:dyDescent="0.3">
      <c r="A8" s="328" t="s">
        <v>123</v>
      </c>
      <c r="B8" s="329"/>
      <c r="C8" s="329"/>
      <c r="D8" s="329"/>
      <c r="E8" s="329"/>
      <c r="F8" s="329"/>
      <c r="G8" s="329"/>
      <c r="H8" s="330">
        <f t="shared" si="0"/>
        <v>0</v>
      </c>
    </row>
    <row r="9" spans="1:8" x14ac:dyDescent="0.3">
      <c r="A9" s="328" t="s">
        <v>124</v>
      </c>
      <c r="B9" s="329"/>
      <c r="C9" s="329"/>
      <c r="D9" s="329"/>
      <c r="E9" s="329"/>
      <c r="F9" s="329"/>
      <c r="G9" s="329"/>
      <c r="H9" s="330">
        <f t="shared" si="0"/>
        <v>0</v>
      </c>
    </row>
    <row r="10" spans="1:8" x14ac:dyDescent="0.3">
      <c r="A10" s="328" t="s">
        <v>125</v>
      </c>
      <c r="B10" s="329"/>
      <c r="C10" s="329"/>
      <c r="D10" s="329"/>
      <c r="E10" s="329"/>
      <c r="F10" s="329"/>
      <c r="G10" s="329"/>
      <c r="H10" s="330">
        <f t="shared" si="0"/>
        <v>0</v>
      </c>
    </row>
    <row r="11" spans="1:8" x14ac:dyDescent="0.3">
      <c r="A11" s="328" t="s">
        <v>126</v>
      </c>
      <c r="B11" s="329"/>
      <c r="C11" s="332">
        <v>23</v>
      </c>
      <c r="D11" s="332">
        <v>61</v>
      </c>
      <c r="E11" s="332">
        <v>68</v>
      </c>
      <c r="F11" s="332">
        <v>50</v>
      </c>
      <c r="G11" s="332">
        <v>72</v>
      </c>
      <c r="H11" s="330">
        <f t="shared" si="0"/>
        <v>274</v>
      </c>
    </row>
    <row r="12" spans="1:8" x14ac:dyDescent="0.3">
      <c r="A12" s="328" t="s">
        <v>127</v>
      </c>
      <c r="B12" s="329"/>
      <c r="C12" s="329"/>
      <c r="D12" s="329"/>
      <c r="E12" s="329"/>
      <c r="F12" s="329"/>
      <c r="G12" s="329"/>
      <c r="H12" s="330">
        <f t="shared" si="0"/>
        <v>0</v>
      </c>
    </row>
    <row r="13" spans="1:8" x14ac:dyDescent="0.3">
      <c r="A13" s="328" t="s">
        <v>128</v>
      </c>
      <c r="B13" s="329"/>
      <c r="C13" s="329"/>
      <c r="D13" s="332">
        <v>4</v>
      </c>
      <c r="E13" s="332">
        <v>2</v>
      </c>
      <c r="F13" s="329"/>
      <c r="G13" s="329"/>
      <c r="H13" s="330">
        <f t="shared" si="0"/>
        <v>6</v>
      </c>
    </row>
    <row r="14" spans="1:8" x14ac:dyDescent="0.3">
      <c r="A14" s="328" t="s">
        <v>129</v>
      </c>
      <c r="B14" s="332">
        <v>416</v>
      </c>
      <c r="C14" s="332">
        <v>515</v>
      </c>
      <c r="D14" s="332">
        <v>566</v>
      </c>
      <c r="E14" s="332">
        <v>518</v>
      </c>
      <c r="F14" s="332">
        <v>705</v>
      </c>
      <c r="G14" s="332">
        <v>986</v>
      </c>
      <c r="H14" s="330">
        <f t="shared" si="0"/>
        <v>3706</v>
      </c>
    </row>
    <row r="15" spans="1:8" x14ac:dyDescent="0.3">
      <c r="A15" s="328" t="s">
        <v>130</v>
      </c>
      <c r="B15" s="332">
        <v>440</v>
      </c>
      <c r="C15" s="332">
        <v>471</v>
      </c>
      <c r="D15" s="332">
        <v>539</v>
      </c>
      <c r="E15" s="332">
        <v>474</v>
      </c>
      <c r="F15" s="332">
        <v>540</v>
      </c>
      <c r="G15" s="332">
        <v>638</v>
      </c>
      <c r="H15" s="330">
        <f t="shared" si="0"/>
        <v>3102</v>
      </c>
    </row>
    <row r="16" spans="1:8" x14ac:dyDescent="0.3">
      <c r="A16" s="328" t="s">
        <v>131</v>
      </c>
      <c r="B16" s="329"/>
      <c r="C16" s="329"/>
      <c r="D16" s="332">
        <v>11</v>
      </c>
      <c r="E16" s="329"/>
      <c r="F16" s="329"/>
      <c r="G16" s="329"/>
      <c r="H16" s="330">
        <f t="shared" si="0"/>
        <v>11</v>
      </c>
    </row>
    <row r="17" spans="1:8" x14ac:dyDescent="0.3">
      <c r="A17" s="328" t="s">
        <v>132</v>
      </c>
      <c r="B17" s="329"/>
      <c r="C17" s="329"/>
      <c r="D17" s="329"/>
      <c r="E17" s="329"/>
      <c r="F17" s="329"/>
      <c r="G17" s="329"/>
      <c r="H17" s="330">
        <f t="shared" si="0"/>
        <v>0</v>
      </c>
    </row>
    <row r="18" spans="1:8" ht="15" thickBot="1" x14ac:dyDescent="0.35">
      <c r="A18" s="336" t="s">
        <v>133</v>
      </c>
      <c r="B18" s="337"/>
      <c r="C18" s="338">
        <v>6</v>
      </c>
      <c r="D18" s="338">
        <v>23</v>
      </c>
      <c r="E18" s="338">
        <v>29</v>
      </c>
      <c r="F18" s="338">
        <v>338</v>
      </c>
      <c r="G18" s="338">
        <v>552</v>
      </c>
      <c r="H18" s="345">
        <f t="shared" si="0"/>
        <v>948</v>
      </c>
    </row>
    <row r="19" spans="1:8" ht="15" thickBot="1" x14ac:dyDescent="0.35">
      <c r="A19" s="322" t="s">
        <v>134</v>
      </c>
      <c r="B19" s="340"/>
      <c r="C19" s="340"/>
      <c r="D19" s="340"/>
      <c r="E19" s="340"/>
      <c r="F19" s="340"/>
      <c r="G19" s="340"/>
      <c r="H19" s="354"/>
    </row>
    <row r="20" spans="1:8" x14ac:dyDescent="0.3">
      <c r="A20" s="325" t="s">
        <v>135</v>
      </c>
      <c r="B20" s="326"/>
      <c r="C20" s="326"/>
      <c r="D20" s="326"/>
      <c r="E20" s="326"/>
      <c r="F20" s="326"/>
      <c r="G20" s="326"/>
      <c r="H20" s="327">
        <f t="shared" ref="H20" si="1">SUM(B20:G20)</f>
        <v>0</v>
      </c>
    </row>
    <row r="21" spans="1:8" x14ac:dyDescent="0.3">
      <c r="A21" s="342" t="s">
        <v>136</v>
      </c>
      <c r="B21" s="329"/>
      <c r="C21" s="329"/>
      <c r="D21" s="329"/>
      <c r="E21" s="329"/>
      <c r="F21" s="329"/>
      <c r="G21" s="355">
        <v>15</v>
      </c>
      <c r="H21" s="330">
        <f>SUM(B21:G21)-G21</f>
        <v>0</v>
      </c>
    </row>
    <row r="22" spans="1:8" x14ac:dyDescent="0.3">
      <c r="A22" s="328" t="s">
        <v>137</v>
      </c>
      <c r="B22" s="329"/>
      <c r="C22" s="332">
        <v>12</v>
      </c>
      <c r="D22" s="332">
        <v>13</v>
      </c>
      <c r="E22" s="332">
        <v>4</v>
      </c>
      <c r="F22" s="329"/>
      <c r="G22" s="329"/>
      <c r="H22" s="330">
        <f>SUM(B22:G22)</f>
        <v>29</v>
      </c>
    </row>
    <row r="23" spans="1:8" x14ac:dyDescent="0.3">
      <c r="A23" s="344" t="s">
        <v>138</v>
      </c>
      <c r="B23" s="329"/>
      <c r="C23" s="329"/>
      <c r="D23" s="329"/>
      <c r="E23" s="329"/>
      <c r="F23" s="329"/>
      <c r="G23" s="329"/>
      <c r="H23" s="330">
        <f>SUM(B23:G23)</f>
        <v>0</v>
      </c>
    </row>
    <row r="24" spans="1:8" x14ac:dyDescent="0.3">
      <c r="A24" s="328" t="s">
        <v>139</v>
      </c>
      <c r="B24" s="329"/>
      <c r="C24" s="329"/>
      <c r="D24" s="332">
        <v>21</v>
      </c>
      <c r="E24" s="332">
        <v>8</v>
      </c>
      <c r="F24" s="329"/>
      <c r="G24" s="329"/>
      <c r="H24" s="330">
        <f>SUM(B24:G24)</f>
        <v>29</v>
      </c>
    </row>
    <row r="25" spans="1:8" x14ac:dyDescent="0.3">
      <c r="A25" s="328" t="s">
        <v>140</v>
      </c>
      <c r="B25" s="329"/>
      <c r="C25" s="329"/>
      <c r="D25" s="329"/>
      <c r="E25" s="329"/>
      <c r="F25" s="329"/>
      <c r="G25" s="329"/>
      <c r="H25" s="330">
        <f>SUM(B25:G25)</f>
        <v>0</v>
      </c>
    </row>
    <row r="26" spans="1:8" ht="15" thickBot="1" x14ac:dyDescent="0.35">
      <c r="A26" s="336" t="s">
        <v>141</v>
      </c>
      <c r="B26" s="337"/>
      <c r="C26" s="337"/>
      <c r="D26" s="337"/>
      <c r="E26" s="337"/>
      <c r="F26" s="337"/>
      <c r="G26" s="337"/>
      <c r="H26" s="345">
        <f>SUM(B26:G26)</f>
        <v>0</v>
      </c>
    </row>
    <row r="27" spans="1:8" ht="15" thickBot="1" x14ac:dyDescent="0.35">
      <c r="A27" s="322" t="s">
        <v>149</v>
      </c>
      <c r="B27" s="340"/>
      <c r="C27" s="340"/>
      <c r="D27" s="340"/>
      <c r="E27" s="340"/>
      <c r="F27" s="340"/>
      <c r="G27" s="340"/>
      <c r="H27" s="341"/>
    </row>
    <row r="28" spans="1:8" ht="15" thickBot="1" x14ac:dyDescent="0.35">
      <c r="A28" s="356" t="s">
        <v>150</v>
      </c>
      <c r="B28" s="347">
        <f>SUM(B4:B27)</f>
        <v>856</v>
      </c>
      <c r="C28" s="347">
        <f>SUM(C4:C27)</f>
        <v>1027</v>
      </c>
      <c r="D28" s="347">
        <f>SUM(D4:D27)</f>
        <v>1266</v>
      </c>
      <c r="E28" s="347">
        <f>SUM(E4:E27)</f>
        <v>1151</v>
      </c>
      <c r="F28" s="347">
        <f>SUM(F4:F27)-F6</f>
        <v>1633</v>
      </c>
      <c r="G28" s="347">
        <f>SUM(G4:G27)-G6-G21</f>
        <v>2248</v>
      </c>
      <c r="H28" s="357">
        <f>SUM(H4:H27)</f>
        <v>8181</v>
      </c>
    </row>
    <row r="30" spans="1:8" x14ac:dyDescent="0.3">
      <c r="A30" s="352" t="s">
        <v>145</v>
      </c>
    </row>
    <row r="31" spans="1:8" x14ac:dyDescent="0.3">
      <c r="A31" t="s">
        <v>146</v>
      </c>
      <c r="B31" s="358"/>
      <c r="C31" s="358"/>
      <c r="D31" s="358"/>
      <c r="E31" s="358"/>
      <c r="F31" s="358"/>
      <c r="G31" s="35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F9F5B-183E-40F0-B5F3-1A3D121E778F}">
  <sheetPr>
    <tabColor rgb="FFCCE6C9"/>
  </sheetPr>
  <dimension ref="A1:E21"/>
  <sheetViews>
    <sheetView zoomScaleNormal="100" workbookViewId="0"/>
  </sheetViews>
  <sheetFormatPr defaultColWidth="9.21875" defaultRowHeight="13.8" x14ac:dyDescent="0.3"/>
  <cols>
    <col min="1" max="1" width="21" style="11" customWidth="1"/>
    <col min="2" max="2" width="8.77734375" style="11" customWidth="1"/>
    <col min="3" max="3" width="8.77734375" style="59" customWidth="1"/>
    <col min="4" max="4" width="10.33203125" style="11" bestFit="1" customWidth="1"/>
    <col min="5" max="5" width="7.88671875" style="11" bestFit="1" customWidth="1"/>
    <col min="6" max="16384" width="9.21875" style="11"/>
  </cols>
  <sheetData>
    <row r="1" spans="1:5" ht="14.55" customHeight="1" thickBot="1" x14ac:dyDescent="0.35">
      <c r="A1" s="8" t="s">
        <v>3</v>
      </c>
      <c r="B1" s="9"/>
      <c r="C1" s="10"/>
    </row>
    <row r="2" spans="1:5" ht="14.55" customHeight="1" thickBot="1" x14ac:dyDescent="0.35">
      <c r="A2" s="12"/>
      <c r="B2" s="13" t="s">
        <v>4</v>
      </c>
      <c r="C2" s="14" t="s">
        <v>5</v>
      </c>
      <c r="D2" s="15" t="s">
        <v>6</v>
      </c>
      <c r="E2" s="16"/>
    </row>
    <row r="3" spans="1:5" ht="14.55" customHeight="1" thickBot="1" x14ac:dyDescent="0.35">
      <c r="A3" s="17"/>
      <c r="B3" s="18"/>
      <c r="C3" s="19"/>
      <c r="D3" s="20" t="s">
        <v>7</v>
      </c>
      <c r="E3" s="21">
        <v>2022</v>
      </c>
    </row>
    <row r="4" spans="1:5" ht="14.55" customHeight="1" thickBot="1" x14ac:dyDescent="0.35">
      <c r="A4" s="22"/>
      <c r="B4" s="23"/>
      <c r="C4" s="24"/>
      <c r="D4" s="25" t="s">
        <v>8</v>
      </c>
      <c r="E4" s="26" t="s">
        <v>9</v>
      </c>
    </row>
    <row r="5" spans="1:5" ht="14.55" customHeight="1" thickBot="1" x14ac:dyDescent="0.35">
      <c r="A5" s="27" t="s">
        <v>10</v>
      </c>
      <c r="B5" s="28">
        <f>B6+B12</f>
        <v>7806</v>
      </c>
      <c r="C5" s="29"/>
      <c r="D5" s="30">
        <v>12.28324154209284</v>
      </c>
      <c r="E5" s="31">
        <v>16.979802724283701</v>
      </c>
    </row>
    <row r="6" spans="1:5" ht="14.55" customHeight="1" thickBot="1" x14ac:dyDescent="0.35">
      <c r="A6" s="32" t="s">
        <v>11</v>
      </c>
      <c r="B6" s="33">
        <f>B7+B10+B11</f>
        <v>7656</v>
      </c>
      <c r="C6" s="34">
        <f>B6/B$5*100</f>
        <v>98.078401229823214</v>
      </c>
      <c r="D6" s="35" t="s">
        <v>12</v>
      </c>
      <c r="E6" s="36" t="s">
        <v>12</v>
      </c>
    </row>
    <row r="7" spans="1:5" ht="14.55" customHeight="1" thickBot="1" x14ac:dyDescent="0.35">
      <c r="A7" s="37" t="s">
        <v>13</v>
      </c>
      <c r="B7" s="38">
        <f>SUM(B8:B9)</f>
        <v>6350</v>
      </c>
      <c r="C7" s="39">
        <f>B7/B$6*100</f>
        <v>82.941483803552771</v>
      </c>
      <c r="D7" s="40"/>
      <c r="E7" s="41"/>
    </row>
    <row r="8" spans="1:5" ht="14.55" customHeight="1" x14ac:dyDescent="0.3">
      <c r="A8" s="42" t="s">
        <v>14</v>
      </c>
      <c r="B8" s="43">
        <v>4236</v>
      </c>
      <c r="C8" s="44">
        <f>B8/B$7*100</f>
        <v>66.70866141732283</v>
      </c>
      <c r="D8" s="45"/>
      <c r="E8" s="46"/>
    </row>
    <row r="9" spans="1:5" ht="14.55" customHeight="1" thickBot="1" x14ac:dyDescent="0.35">
      <c r="A9" s="47" t="s">
        <v>15</v>
      </c>
      <c r="B9" s="48">
        <v>2114</v>
      </c>
      <c r="C9" s="49">
        <f>B9/B$7*100</f>
        <v>33.291338582677163</v>
      </c>
      <c r="D9" s="50"/>
      <c r="E9" s="51"/>
    </row>
    <row r="10" spans="1:5" ht="14.55" customHeight="1" thickBot="1" x14ac:dyDescent="0.35">
      <c r="A10" s="37" t="s">
        <v>16</v>
      </c>
      <c r="B10" s="38">
        <v>434</v>
      </c>
      <c r="C10" s="39">
        <f>B10/B$6*100</f>
        <v>5.6687565308254966</v>
      </c>
      <c r="D10" s="40"/>
      <c r="E10" s="41"/>
    </row>
    <row r="11" spans="1:5" ht="14.55" customHeight="1" thickBot="1" x14ac:dyDescent="0.35">
      <c r="A11" s="52" t="s">
        <v>17</v>
      </c>
      <c r="B11" s="53">
        <v>872</v>
      </c>
      <c r="C11" s="54">
        <f>B11/B$6*100</f>
        <v>11.389759665621735</v>
      </c>
      <c r="D11" s="55"/>
      <c r="E11" s="56"/>
    </row>
    <row r="12" spans="1:5" ht="14.55" customHeight="1" thickBot="1" x14ac:dyDescent="0.35">
      <c r="A12" s="57" t="s">
        <v>18</v>
      </c>
      <c r="B12" s="33">
        <v>150</v>
      </c>
      <c r="C12" s="34">
        <f>B12/B$5*100</f>
        <v>1.9215987701767869</v>
      </c>
      <c r="D12" s="35" t="s">
        <v>12</v>
      </c>
      <c r="E12" s="36" t="s">
        <v>12</v>
      </c>
    </row>
    <row r="13" spans="1:5" x14ac:dyDescent="0.3">
      <c r="A13" s="58" t="s">
        <v>19</v>
      </c>
      <c r="D13" s="59"/>
    </row>
    <row r="14" spans="1:5" ht="14.55" customHeight="1" x14ac:dyDescent="0.3">
      <c r="A14" s="11" t="s">
        <v>20</v>
      </c>
      <c r="C14" s="11"/>
    </row>
    <row r="15" spans="1:5" ht="14.4" customHeight="1" x14ac:dyDescent="0.3">
      <c r="A15" s="11" t="s">
        <v>21</v>
      </c>
      <c r="D15" s="59"/>
    </row>
    <row r="16" spans="1:5" ht="14.55" customHeight="1" x14ac:dyDescent="0.3"/>
    <row r="17" ht="14.55" customHeight="1" x14ac:dyDescent="0.3"/>
    <row r="18" ht="14.55" customHeight="1" x14ac:dyDescent="0.3"/>
    <row r="19" ht="14.55" customHeight="1" x14ac:dyDescent="0.3"/>
    <row r="20" ht="14.55" customHeight="1" x14ac:dyDescent="0.3"/>
    <row r="21" ht="14.55" customHeight="1" x14ac:dyDescent="0.3"/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C3387-7D39-4AE5-907D-11D3FFECD83B}">
  <sheetPr>
    <tabColor rgb="FFCCE6C9"/>
  </sheetPr>
  <dimension ref="A1:C13"/>
  <sheetViews>
    <sheetView zoomScaleNormal="100" workbookViewId="0"/>
  </sheetViews>
  <sheetFormatPr defaultColWidth="8.77734375" defaultRowHeight="14.55" customHeight="1" x14ac:dyDescent="0.3"/>
  <cols>
    <col min="1" max="1" width="44.21875" style="2" customWidth="1"/>
    <col min="2" max="2" width="9.21875" style="2" customWidth="1"/>
    <col min="3" max="16384" width="8.77734375" style="2"/>
  </cols>
  <sheetData>
    <row r="1" spans="1:3" ht="14.55" customHeight="1" thickBot="1" x14ac:dyDescent="0.35">
      <c r="A1" s="8" t="s">
        <v>22</v>
      </c>
      <c r="B1" s="60"/>
      <c r="C1" s="61"/>
    </row>
    <row r="2" spans="1:3" ht="14.55" customHeight="1" thickBot="1" x14ac:dyDescent="0.35">
      <c r="A2" s="62"/>
      <c r="B2" s="63" t="s">
        <v>4</v>
      </c>
      <c r="C2" s="64" t="s">
        <v>5</v>
      </c>
    </row>
    <row r="3" spans="1:3" ht="14.55" customHeight="1" thickBot="1" x14ac:dyDescent="0.35">
      <c r="A3" s="27" t="s">
        <v>23</v>
      </c>
      <c r="B3" s="28">
        <f>B4+B9</f>
        <v>6350</v>
      </c>
      <c r="C3" s="65"/>
    </row>
    <row r="4" spans="1:3" ht="14.55" customHeight="1" thickBot="1" x14ac:dyDescent="0.35">
      <c r="A4" s="32" t="s">
        <v>24</v>
      </c>
      <c r="B4" s="33">
        <f>SUM(B5:B8)</f>
        <v>4236</v>
      </c>
      <c r="C4" s="66">
        <f>B4/B$3*100</f>
        <v>66.70866141732283</v>
      </c>
    </row>
    <row r="5" spans="1:3" ht="14.55" customHeight="1" x14ac:dyDescent="0.3">
      <c r="A5" s="42" t="s">
        <v>25</v>
      </c>
      <c r="B5" s="43">
        <v>246</v>
      </c>
      <c r="C5" s="67">
        <f>B5/B$4*100</f>
        <v>5.8073654390934841</v>
      </c>
    </row>
    <row r="6" spans="1:3" ht="14.55" customHeight="1" x14ac:dyDescent="0.3">
      <c r="A6" s="68" t="s">
        <v>26</v>
      </c>
      <c r="B6" s="69">
        <v>38</v>
      </c>
      <c r="C6" s="70">
        <f>B6/B$4*100</f>
        <v>0.89707271010387146</v>
      </c>
    </row>
    <row r="7" spans="1:3" ht="14.55" customHeight="1" x14ac:dyDescent="0.3">
      <c r="A7" s="68" t="s">
        <v>27</v>
      </c>
      <c r="B7" s="69">
        <v>3686</v>
      </c>
      <c r="C7" s="70">
        <f>B7/B$4*100</f>
        <v>87.016052880075549</v>
      </c>
    </row>
    <row r="8" spans="1:3" ht="14.55" customHeight="1" thickBot="1" x14ac:dyDescent="0.35">
      <c r="A8" s="47" t="s">
        <v>28</v>
      </c>
      <c r="B8" s="48">
        <v>266</v>
      </c>
      <c r="C8" s="71">
        <f>B8/B$4*100</f>
        <v>6.2795089707271003</v>
      </c>
    </row>
    <row r="9" spans="1:3" ht="14.55" customHeight="1" thickBot="1" x14ac:dyDescent="0.35">
      <c r="A9" s="32" t="s">
        <v>29</v>
      </c>
      <c r="B9" s="33">
        <f>SUM(B10:B13)</f>
        <v>2114</v>
      </c>
      <c r="C9" s="66">
        <f>B9/B$3*100</f>
        <v>33.291338582677163</v>
      </c>
    </row>
    <row r="10" spans="1:3" ht="14.55" customHeight="1" x14ac:dyDescent="0.3">
      <c r="A10" s="42" t="s">
        <v>25</v>
      </c>
      <c r="B10" s="43">
        <v>72</v>
      </c>
      <c r="C10" s="67">
        <f>B10/B$9*100</f>
        <v>3.4058656575212871</v>
      </c>
    </row>
    <row r="11" spans="1:3" ht="14.55" customHeight="1" x14ac:dyDescent="0.3">
      <c r="A11" s="68" t="s">
        <v>26</v>
      </c>
      <c r="B11" s="69">
        <v>0</v>
      </c>
      <c r="C11" s="70">
        <f>B11/B$9*100</f>
        <v>0</v>
      </c>
    </row>
    <row r="12" spans="1:3" ht="14.55" customHeight="1" x14ac:dyDescent="0.3">
      <c r="A12" s="68" t="s">
        <v>27</v>
      </c>
      <c r="B12" s="69">
        <v>2042</v>
      </c>
      <c r="C12" s="70">
        <f>B12/B$9*100</f>
        <v>96.594134342478711</v>
      </c>
    </row>
    <row r="13" spans="1:3" ht="14.55" customHeight="1" thickBot="1" x14ac:dyDescent="0.35">
      <c r="A13" s="72" t="s">
        <v>28</v>
      </c>
      <c r="B13" s="73">
        <v>0</v>
      </c>
      <c r="C13" s="74">
        <f>B13/B$9*100</f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B2A99-4596-4E5B-829F-71E0D89A1695}">
  <sheetPr>
    <tabColor rgb="FFCCE6C9"/>
    <pageSetUpPr fitToPage="1"/>
  </sheetPr>
  <dimension ref="A1:M16"/>
  <sheetViews>
    <sheetView zoomScaleNormal="100" workbookViewId="0"/>
  </sheetViews>
  <sheetFormatPr defaultColWidth="9.21875" defaultRowHeight="14.55" customHeight="1" x14ac:dyDescent="0.3"/>
  <cols>
    <col min="1" max="1" width="31.77734375" style="77" customWidth="1"/>
    <col min="2" max="2" width="8.77734375" style="77" customWidth="1"/>
    <col min="3" max="3" width="8.77734375" style="137" customWidth="1"/>
    <col min="4" max="4" width="8.77734375" style="138" customWidth="1"/>
    <col min="5" max="5" width="8.77734375" style="137" customWidth="1"/>
    <col min="6" max="6" width="8.77734375" style="77" customWidth="1"/>
    <col min="7" max="11" width="8.77734375" style="137" customWidth="1"/>
    <col min="12" max="12" width="8.77734375" style="138" customWidth="1"/>
    <col min="13" max="13" width="8.77734375" style="77" customWidth="1"/>
    <col min="14" max="16384" width="9.21875" style="77"/>
  </cols>
  <sheetData>
    <row r="1" spans="1:13" ht="14.55" customHeight="1" thickBot="1" x14ac:dyDescent="0.35">
      <c r="A1" s="8" t="s">
        <v>30</v>
      </c>
      <c r="B1" s="75"/>
      <c r="C1" s="76"/>
      <c r="D1" s="75"/>
      <c r="E1" s="76"/>
      <c r="F1" s="75"/>
      <c r="G1" s="76"/>
      <c r="H1" s="76"/>
      <c r="I1" s="76"/>
      <c r="J1" s="76"/>
      <c r="K1" s="76"/>
      <c r="L1" s="75"/>
      <c r="M1" s="75"/>
    </row>
    <row r="2" spans="1:13" ht="14.55" customHeight="1" thickBot="1" x14ac:dyDescent="0.35">
      <c r="A2" s="78"/>
      <c r="B2" s="79" t="s">
        <v>13</v>
      </c>
      <c r="C2" s="80"/>
      <c r="D2" s="81"/>
      <c r="E2" s="82"/>
      <c r="F2" s="83" t="s">
        <v>16</v>
      </c>
      <c r="G2" s="84"/>
      <c r="H2" s="85" t="s">
        <v>17</v>
      </c>
      <c r="I2" s="86"/>
      <c r="J2" s="87" t="s">
        <v>31</v>
      </c>
      <c r="K2" s="86"/>
      <c r="L2" s="85" t="s">
        <v>32</v>
      </c>
      <c r="M2" s="88"/>
    </row>
    <row r="3" spans="1:13" ht="14.55" customHeight="1" thickBot="1" x14ac:dyDescent="0.35">
      <c r="A3" s="89"/>
      <c r="B3" s="90" t="s">
        <v>33</v>
      </c>
      <c r="C3" s="91"/>
      <c r="D3" s="92" t="s">
        <v>34</v>
      </c>
      <c r="E3" s="93"/>
      <c r="F3" s="94"/>
      <c r="G3" s="95"/>
      <c r="H3" s="96"/>
      <c r="I3" s="97"/>
      <c r="J3" s="98"/>
      <c r="K3" s="97"/>
      <c r="L3" s="99"/>
      <c r="M3" s="100"/>
    </row>
    <row r="4" spans="1:13" ht="14.55" customHeight="1" thickBot="1" x14ac:dyDescent="0.35">
      <c r="A4" s="17"/>
      <c r="B4" s="101" t="s">
        <v>4</v>
      </c>
      <c r="C4" s="102" t="s">
        <v>5</v>
      </c>
      <c r="D4" s="103" t="s">
        <v>4</v>
      </c>
      <c r="E4" s="104" t="s">
        <v>5</v>
      </c>
      <c r="F4" s="101" t="s">
        <v>4</v>
      </c>
      <c r="G4" s="105" t="s">
        <v>5</v>
      </c>
      <c r="H4" s="106" t="s">
        <v>4</v>
      </c>
      <c r="I4" s="107" t="s">
        <v>5</v>
      </c>
      <c r="J4" s="101" t="s">
        <v>4</v>
      </c>
      <c r="K4" s="107" t="s">
        <v>5</v>
      </c>
      <c r="L4" s="101" t="s">
        <v>4</v>
      </c>
      <c r="M4" s="108" t="s">
        <v>5</v>
      </c>
    </row>
    <row r="5" spans="1:13" ht="14.55" customHeight="1" thickBot="1" x14ac:dyDescent="0.35">
      <c r="A5" s="32" t="s">
        <v>35</v>
      </c>
      <c r="B5" s="109">
        <f>SUM(B6:B10)</f>
        <v>4236</v>
      </c>
      <c r="C5" s="110"/>
      <c r="D5" s="111">
        <f>SUM(D6:D10)</f>
        <v>2114</v>
      </c>
      <c r="E5" s="112"/>
      <c r="F5" s="109">
        <f>SUM(F6:F10)</f>
        <v>434</v>
      </c>
      <c r="G5" s="113"/>
      <c r="H5" s="109">
        <f>SUM(H6:H10)</f>
        <v>872</v>
      </c>
      <c r="I5" s="113"/>
      <c r="J5" s="109">
        <f>SUM(J6:J10)</f>
        <v>150</v>
      </c>
      <c r="K5" s="113"/>
      <c r="L5" s="109">
        <f t="shared" ref="L5:L10" si="0">B5+D5+F5+J5+H5</f>
        <v>7806</v>
      </c>
      <c r="M5" s="114"/>
    </row>
    <row r="6" spans="1:13" ht="14.55" customHeight="1" x14ac:dyDescent="0.3">
      <c r="A6" s="115" t="s">
        <v>36</v>
      </c>
      <c r="B6" s="116">
        <v>229</v>
      </c>
      <c r="C6" s="117">
        <f>B6/B$5*100</f>
        <v>5.4060434372049109</v>
      </c>
      <c r="D6" s="118">
        <v>297</v>
      </c>
      <c r="E6" s="119">
        <f>D6/D$5*100</f>
        <v>14.049195837275308</v>
      </c>
      <c r="F6" s="116">
        <v>82</v>
      </c>
      <c r="G6" s="120">
        <f>F6/F$5*100</f>
        <v>18.894009216589861</v>
      </c>
      <c r="H6" s="116">
        <v>123</v>
      </c>
      <c r="I6" s="121">
        <f>H6/H$5*100</f>
        <v>14.105504587155963</v>
      </c>
      <c r="J6" s="116">
        <v>10</v>
      </c>
      <c r="K6" s="120">
        <f>J6/J$5*100</f>
        <v>6.666666666666667</v>
      </c>
      <c r="L6" s="116">
        <f t="shared" si="0"/>
        <v>741</v>
      </c>
      <c r="M6" s="122">
        <f>L6/L$5*100</f>
        <v>9.4926979246733278</v>
      </c>
    </row>
    <row r="7" spans="1:13" ht="14.55" customHeight="1" x14ac:dyDescent="0.3">
      <c r="A7" s="123" t="s">
        <v>37</v>
      </c>
      <c r="B7" s="116">
        <v>297</v>
      </c>
      <c r="C7" s="124">
        <f>B7/B$5*100</f>
        <v>7.0113314447592074</v>
      </c>
      <c r="D7" s="118">
        <v>1039</v>
      </c>
      <c r="E7" s="125">
        <f>D7/D$5*100</f>
        <v>49.148533585619681</v>
      </c>
      <c r="F7" s="116">
        <v>51</v>
      </c>
      <c r="G7" s="126">
        <f>F7/F$5*100</f>
        <v>11.751152073732719</v>
      </c>
      <c r="H7" s="116">
        <v>272</v>
      </c>
      <c r="I7" s="121">
        <f>H7/H$5*100</f>
        <v>31.192660550458719</v>
      </c>
      <c r="J7" s="116">
        <v>36</v>
      </c>
      <c r="K7" s="126">
        <f>J7/J$5*100</f>
        <v>24</v>
      </c>
      <c r="L7" s="127">
        <f t="shared" si="0"/>
        <v>1695</v>
      </c>
      <c r="M7" s="128">
        <f>L7/L$5*100</f>
        <v>21.714066102997695</v>
      </c>
    </row>
    <row r="8" spans="1:13" ht="14.55" customHeight="1" x14ac:dyDescent="0.3">
      <c r="A8" s="123" t="s">
        <v>38</v>
      </c>
      <c r="B8" s="116">
        <v>18</v>
      </c>
      <c r="C8" s="124">
        <f>B8/B$5*100</f>
        <v>0.42492917847025502</v>
      </c>
      <c r="D8" s="118">
        <v>15</v>
      </c>
      <c r="E8" s="125">
        <f>D8/D$5*100</f>
        <v>0.70955534531693476</v>
      </c>
      <c r="F8" s="116">
        <v>2</v>
      </c>
      <c r="G8" s="126">
        <f>F8/F$5*100</f>
        <v>0.46082949308755761</v>
      </c>
      <c r="H8" s="116">
        <v>0</v>
      </c>
      <c r="I8" s="121">
        <f>H8/H$5*100</f>
        <v>0</v>
      </c>
      <c r="J8" s="116">
        <v>0</v>
      </c>
      <c r="K8" s="126">
        <f>J8/J$5*100</f>
        <v>0</v>
      </c>
      <c r="L8" s="127">
        <f t="shared" si="0"/>
        <v>35</v>
      </c>
      <c r="M8" s="128">
        <f>L8/L$5*100</f>
        <v>0.44837304637458369</v>
      </c>
    </row>
    <row r="9" spans="1:13" ht="14.55" customHeight="1" x14ac:dyDescent="0.3">
      <c r="A9" s="123" t="s">
        <v>39</v>
      </c>
      <c r="B9" s="116">
        <v>3689</v>
      </c>
      <c r="C9" s="124">
        <f>B9/B$5*100</f>
        <v>87.086874409820581</v>
      </c>
      <c r="D9" s="118">
        <v>763</v>
      </c>
      <c r="E9" s="125">
        <f>D9/D$5*100</f>
        <v>36.092715231788084</v>
      </c>
      <c r="F9" s="116">
        <v>299</v>
      </c>
      <c r="G9" s="126">
        <f>F9/F$5*100</f>
        <v>68.894009216589865</v>
      </c>
      <c r="H9" s="116">
        <v>477</v>
      </c>
      <c r="I9" s="121">
        <f>H9/H$5*100</f>
        <v>54.701834862385326</v>
      </c>
      <c r="J9" s="116">
        <v>104</v>
      </c>
      <c r="K9" s="126">
        <f>J9/J$5*100</f>
        <v>69.333333333333343</v>
      </c>
      <c r="L9" s="127">
        <f t="shared" si="0"/>
        <v>5332</v>
      </c>
      <c r="M9" s="128">
        <f>L9/L$5*100</f>
        <v>68.306430950550862</v>
      </c>
    </row>
    <row r="10" spans="1:13" ht="14.55" customHeight="1" thickBot="1" x14ac:dyDescent="0.35">
      <c r="A10" s="129" t="s">
        <v>40</v>
      </c>
      <c r="B10" s="130">
        <v>3</v>
      </c>
      <c r="C10" s="131">
        <f>B10/B$5*100</f>
        <v>7.0821529745042494E-2</v>
      </c>
      <c r="D10" s="132">
        <v>0</v>
      </c>
      <c r="E10" s="133">
        <f>D10/D$5*100</f>
        <v>0</v>
      </c>
      <c r="F10" s="130">
        <v>0</v>
      </c>
      <c r="G10" s="134">
        <f>F10/F$5*100</f>
        <v>0</v>
      </c>
      <c r="H10" s="130">
        <v>0</v>
      </c>
      <c r="I10" s="135">
        <f>H10/H$5*100</f>
        <v>0</v>
      </c>
      <c r="J10" s="130">
        <v>0</v>
      </c>
      <c r="K10" s="134">
        <f>J10/J$5*100</f>
        <v>0</v>
      </c>
      <c r="L10" s="130">
        <f t="shared" si="0"/>
        <v>3</v>
      </c>
      <c r="M10" s="136">
        <f>L10/L$5*100</f>
        <v>3.843197540353574E-2</v>
      </c>
    </row>
    <row r="11" spans="1:13" ht="14.55" customHeight="1" x14ac:dyDescent="0.3">
      <c r="A11" s="11" t="s">
        <v>41</v>
      </c>
      <c r="D11" s="77"/>
      <c r="E11" s="77"/>
      <c r="G11" s="77"/>
      <c r="H11" s="77"/>
      <c r="I11" s="77"/>
      <c r="J11" s="77"/>
      <c r="K11" s="77"/>
      <c r="M11" s="137"/>
    </row>
    <row r="12" spans="1:13" ht="14.55" customHeight="1" x14ac:dyDescent="0.3">
      <c r="A12" s="77" t="s">
        <v>42</v>
      </c>
    </row>
    <row r="13" spans="1:13" ht="14.55" customHeight="1" x14ac:dyDescent="0.3">
      <c r="A13" s="77" t="s">
        <v>43</v>
      </c>
    </row>
    <row r="14" spans="1:13" ht="14.55" customHeight="1" x14ac:dyDescent="0.3">
      <c r="A14" s="77" t="s">
        <v>44</v>
      </c>
      <c r="D14" s="77"/>
      <c r="E14" s="77"/>
      <c r="G14" s="77"/>
      <c r="H14" s="77"/>
      <c r="I14" s="77"/>
      <c r="J14" s="77"/>
      <c r="K14" s="77"/>
      <c r="L14" s="77"/>
    </row>
    <row r="15" spans="1:13" ht="14.55" customHeight="1" x14ac:dyDescent="0.3">
      <c r="A15" s="77" t="s">
        <v>45</v>
      </c>
      <c r="D15" s="77"/>
      <c r="E15" s="77"/>
      <c r="G15" s="77"/>
      <c r="H15" s="77"/>
      <c r="I15" s="77"/>
      <c r="J15" s="77"/>
      <c r="K15" s="77"/>
      <c r="L15" s="77"/>
    </row>
    <row r="16" spans="1:13" ht="14.55" customHeight="1" x14ac:dyDescent="0.3">
      <c r="A16" s="77" t="s">
        <v>46</v>
      </c>
      <c r="D16" s="77"/>
      <c r="E16" s="77"/>
      <c r="G16" s="77"/>
      <c r="H16" s="77"/>
      <c r="I16" s="77"/>
      <c r="J16" s="77"/>
      <c r="K16" s="77"/>
      <c r="L16" s="77"/>
    </row>
  </sheetData>
  <pageMargins left="0.7" right="0.7" top="0.75" bottom="0.75" header="0.3" footer="0.3"/>
  <pageSetup paperSize="9" scale="9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5D687-4F64-4C90-B804-DF07722068A1}">
  <sheetPr>
    <tabColor rgb="FFCCE6C9"/>
    <pageSetUpPr fitToPage="1"/>
  </sheetPr>
  <dimension ref="A1:M27"/>
  <sheetViews>
    <sheetView zoomScaleNormal="100" workbookViewId="0"/>
  </sheetViews>
  <sheetFormatPr defaultColWidth="9.21875" defaultRowHeight="14.55" customHeight="1" x14ac:dyDescent="0.3"/>
  <cols>
    <col min="1" max="1" width="22.21875" style="77" customWidth="1"/>
    <col min="2" max="2" width="8.77734375" style="77" customWidth="1"/>
    <col min="3" max="3" width="8.77734375" style="137" customWidth="1"/>
    <col min="4" max="4" width="8.77734375" style="138" customWidth="1"/>
    <col min="5" max="5" width="8.77734375" style="137" customWidth="1"/>
    <col min="6" max="6" width="8.77734375" style="77" customWidth="1"/>
    <col min="7" max="11" width="8.77734375" style="137" customWidth="1"/>
    <col min="12" max="12" width="8.77734375" style="138" customWidth="1"/>
    <col min="13" max="13" width="8.77734375" style="77" customWidth="1"/>
    <col min="14" max="16384" width="9.21875" style="77"/>
  </cols>
  <sheetData>
    <row r="1" spans="1:13" ht="14.55" customHeight="1" thickBot="1" x14ac:dyDescent="0.35">
      <c r="A1" s="8" t="s">
        <v>47</v>
      </c>
      <c r="B1" s="75"/>
      <c r="C1" s="76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14.55" customHeight="1" thickBot="1" x14ac:dyDescent="0.35">
      <c r="A2" s="78"/>
      <c r="B2" s="79" t="s">
        <v>13</v>
      </c>
      <c r="C2" s="80"/>
      <c r="D2" s="81"/>
      <c r="E2" s="82"/>
      <c r="F2" s="83" t="s">
        <v>16</v>
      </c>
      <c r="G2" s="84"/>
      <c r="H2" s="85" t="s">
        <v>17</v>
      </c>
      <c r="I2" s="86"/>
      <c r="J2" s="87" t="s">
        <v>31</v>
      </c>
      <c r="K2" s="86"/>
      <c r="L2" s="85" t="s">
        <v>32</v>
      </c>
      <c r="M2" s="88"/>
    </row>
    <row r="3" spans="1:13" ht="14.55" customHeight="1" thickBot="1" x14ac:dyDescent="0.35">
      <c r="A3" s="89"/>
      <c r="B3" s="90" t="s">
        <v>33</v>
      </c>
      <c r="C3" s="91"/>
      <c r="D3" s="92" t="s">
        <v>34</v>
      </c>
      <c r="E3" s="93"/>
      <c r="F3" s="94"/>
      <c r="G3" s="95"/>
      <c r="H3" s="96"/>
      <c r="I3" s="97"/>
      <c r="J3" s="98"/>
      <c r="K3" s="97"/>
      <c r="L3" s="99"/>
      <c r="M3" s="100"/>
    </row>
    <row r="4" spans="1:13" ht="14.55" customHeight="1" thickBot="1" x14ac:dyDescent="0.35">
      <c r="A4" s="17"/>
      <c r="B4" s="101" t="s">
        <v>4</v>
      </c>
      <c r="C4" s="102" t="s">
        <v>5</v>
      </c>
      <c r="D4" s="103" t="s">
        <v>4</v>
      </c>
      <c r="E4" s="104" t="s">
        <v>5</v>
      </c>
      <c r="F4" s="101" t="s">
        <v>4</v>
      </c>
      <c r="G4" s="105" t="s">
        <v>5</v>
      </c>
      <c r="H4" s="106" t="s">
        <v>4</v>
      </c>
      <c r="I4" s="139" t="s">
        <v>5</v>
      </c>
      <c r="J4" s="101" t="s">
        <v>4</v>
      </c>
      <c r="K4" s="107" t="s">
        <v>5</v>
      </c>
      <c r="L4" s="101" t="s">
        <v>4</v>
      </c>
      <c r="M4" s="108" t="s">
        <v>5</v>
      </c>
    </row>
    <row r="5" spans="1:13" ht="14.55" customHeight="1" thickBot="1" x14ac:dyDescent="0.35">
      <c r="A5" s="140" t="s">
        <v>48</v>
      </c>
      <c r="B5" s="141">
        <f>SUM(B6:B7)</f>
        <v>4236</v>
      </c>
      <c r="C5" s="142"/>
      <c r="D5" s="143">
        <f>SUM(D6:D7)</f>
        <v>2114</v>
      </c>
      <c r="E5" s="144"/>
      <c r="F5" s="141">
        <f>SUM(F6:F7)</f>
        <v>434</v>
      </c>
      <c r="G5" s="145"/>
      <c r="H5" s="141">
        <f>SUM(H6:H7)</f>
        <v>872</v>
      </c>
      <c r="I5" s="144"/>
      <c r="J5" s="141">
        <f>SUM(J6:J7)</f>
        <v>150</v>
      </c>
      <c r="K5" s="146"/>
      <c r="L5" s="141">
        <f>B5+D5+F5+J5+H5</f>
        <v>7806</v>
      </c>
      <c r="M5" s="147"/>
    </row>
    <row r="6" spans="1:13" ht="14.55" customHeight="1" x14ac:dyDescent="0.3">
      <c r="A6" s="148" t="s">
        <v>49</v>
      </c>
      <c r="B6" s="116">
        <v>1283</v>
      </c>
      <c r="C6" s="149">
        <f>B6/B$5*100</f>
        <v>30.288007554296509</v>
      </c>
      <c r="D6" s="118">
        <v>348</v>
      </c>
      <c r="E6" s="150">
        <f>D6/D$5*100</f>
        <v>16.461684011352887</v>
      </c>
      <c r="F6" s="116">
        <v>204</v>
      </c>
      <c r="G6" s="151">
        <f>F6/F$5*100</f>
        <v>47.004608294930875</v>
      </c>
      <c r="H6" s="116">
        <v>197</v>
      </c>
      <c r="I6" s="150">
        <f>H6/H$5*100</f>
        <v>22.591743119266056</v>
      </c>
      <c r="J6" s="116">
        <v>54</v>
      </c>
      <c r="K6" s="151">
        <f>J6/J$5*100</f>
        <v>36</v>
      </c>
      <c r="L6" s="152">
        <f>B6+D6+F6+J6+H6</f>
        <v>2086</v>
      </c>
      <c r="M6" s="153">
        <f>L6/L$5*100</f>
        <v>26.723033563925185</v>
      </c>
    </row>
    <row r="7" spans="1:13" ht="14.55" customHeight="1" thickBot="1" x14ac:dyDescent="0.35">
      <c r="A7" s="154" t="s">
        <v>50</v>
      </c>
      <c r="B7" s="130">
        <v>2953</v>
      </c>
      <c r="C7" s="155">
        <f>B7/B$5*100</f>
        <v>69.711992445703501</v>
      </c>
      <c r="D7" s="132">
        <v>1766</v>
      </c>
      <c r="E7" s="156">
        <f>D7/D$5*100</f>
        <v>83.538315988647113</v>
      </c>
      <c r="F7" s="130">
        <v>230</v>
      </c>
      <c r="G7" s="157">
        <f>F7/F$5*100</f>
        <v>52.995391705069125</v>
      </c>
      <c r="H7" s="130">
        <v>675</v>
      </c>
      <c r="I7" s="156">
        <f>H7/H$5*100</f>
        <v>77.408256880733944</v>
      </c>
      <c r="J7" s="130">
        <v>96</v>
      </c>
      <c r="K7" s="157">
        <f>J7/J$5*100</f>
        <v>64</v>
      </c>
      <c r="L7" s="158">
        <f>B7+D7+F7+J7+H7</f>
        <v>5720</v>
      </c>
      <c r="M7" s="159">
        <f>L7/L$5*100</f>
        <v>73.276966436074815</v>
      </c>
    </row>
    <row r="8" spans="1:13" ht="14.55" customHeight="1" thickBot="1" x14ac:dyDescent="0.35">
      <c r="A8" s="160" t="s">
        <v>51</v>
      </c>
      <c r="B8" s="161"/>
      <c r="C8" s="162"/>
      <c r="D8" s="161"/>
      <c r="E8" s="162"/>
      <c r="F8" s="163"/>
      <c r="G8" s="162"/>
      <c r="H8" s="163"/>
      <c r="I8" s="162"/>
      <c r="J8" s="161"/>
      <c r="K8" s="164"/>
      <c r="L8" s="161"/>
      <c r="M8" s="164"/>
    </row>
    <row r="9" spans="1:13" ht="14.55" customHeight="1" thickBot="1" x14ac:dyDescent="0.35">
      <c r="A9" s="32" t="s">
        <v>49</v>
      </c>
      <c r="B9" s="165">
        <f>SUM(B12:B17)</f>
        <v>1283</v>
      </c>
      <c r="C9" s="166"/>
      <c r="D9" s="167">
        <f>SUM(D12:D17)</f>
        <v>348</v>
      </c>
      <c r="E9" s="168"/>
      <c r="F9" s="165">
        <f>SUM(F12:F17)</f>
        <v>204</v>
      </c>
      <c r="G9" s="169"/>
      <c r="H9" s="165">
        <f>SUM(H12:H17)</f>
        <v>197</v>
      </c>
      <c r="I9" s="168"/>
      <c r="J9" s="165">
        <f>SUM(J12:J17)</f>
        <v>54</v>
      </c>
      <c r="K9" s="169"/>
      <c r="L9" s="165">
        <f>B9+D9+F9+J9+H9</f>
        <v>2086</v>
      </c>
      <c r="M9" s="170"/>
    </row>
    <row r="10" spans="1:13" ht="14.55" customHeight="1" x14ac:dyDescent="0.3">
      <c r="A10" s="148" t="s">
        <v>52</v>
      </c>
      <c r="B10" s="171">
        <v>67</v>
      </c>
      <c r="C10" s="172"/>
      <c r="D10" s="173">
        <v>69</v>
      </c>
      <c r="E10" s="174"/>
      <c r="F10" s="171">
        <v>59</v>
      </c>
      <c r="G10" s="175"/>
      <c r="H10" s="171">
        <v>70</v>
      </c>
      <c r="I10" s="174"/>
      <c r="J10" s="171">
        <v>62</v>
      </c>
      <c r="K10" s="175"/>
      <c r="L10" s="171">
        <v>67</v>
      </c>
      <c r="M10" s="176"/>
    </row>
    <row r="11" spans="1:13" ht="14.55" customHeight="1" x14ac:dyDescent="0.3">
      <c r="A11" s="177" t="s">
        <v>53</v>
      </c>
      <c r="B11" s="178">
        <v>8.9836305023449157</v>
      </c>
      <c r="C11" s="179"/>
      <c r="D11" s="180">
        <v>10.58537869284522</v>
      </c>
      <c r="E11" s="181"/>
      <c r="F11" s="178">
        <v>11.542202891984241</v>
      </c>
      <c r="G11" s="182"/>
      <c r="H11" s="178">
        <v>8.677519057523341</v>
      </c>
      <c r="I11" s="181"/>
      <c r="J11" s="178">
        <v>12.668721559016991</v>
      </c>
      <c r="K11" s="182"/>
      <c r="L11" s="178">
        <v>10.02322889766244</v>
      </c>
      <c r="M11" s="183"/>
    </row>
    <row r="12" spans="1:13" ht="14.55" customHeight="1" x14ac:dyDescent="0.3">
      <c r="A12" s="184" t="s">
        <v>54</v>
      </c>
      <c r="B12" s="127">
        <v>17</v>
      </c>
      <c r="C12" s="185">
        <f t="shared" ref="C12:C17" si="0">B12/B$9*100</f>
        <v>1.3250194855806703</v>
      </c>
      <c r="D12" s="186">
        <v>5</v>
      </c>
      <c r="E12" s="187">
        <f t="shared" ref="E12:E17" si="1">D12/D$9*100</f>
        <v>1.4367816091954022</v>
      </c>
      <c r="F12" s="127">
        <v>20</v>
      </c>
      <c r="G12" s="188">
        <f t="shared" ref="G12:I17" si="2">F12/F$9*100</f>
        <v>9.8039215686274517</v>
      </c>
      <c r="H12" s="127">
        <v>1</v>
      </c>
      <c r="I12" s="187">
        <f>H12/H$9*100</f>
        <v>0.50761421319796951</v>
      </c>
      <c r="J12" s="127">
        <v>4</v>
      </c>
      <c r="K12" s="188">
        <f t="shared" ref="K12:K17" si="3">J12/J$9*100</f>
        <v>7.4074074074074066</v>
      </c>
      <c r="L12" s="127">
        <f t="shared" ref="L12:L18" si="4">B12+D12+F12+J12+H12</f>
        <v>47</v>
      </c>
      <c r="M12" s="189">
        <f t="shared" ref="M12:M17" si="5">L12/L$9*100</f>
        <v>2.2531160115052731</v>
      </c>
    </row>
    <row r="13" spans="1:13" ht="14.55" customHeight="1" x14ac:dyDescent="0.3">
      <c r="A13" s="184" t="s">
        <v>55</v>
      </c>
      <c r="B13" s="127">
        <v>96</v>
      </c>
      <c r="C13" s="185">
        <f t="shared" si="0"/>
        <v>7.4824629773967271</v>
      </c>
      <c r="D13" s="186">
        <v>25</v>
      </c>
      <c r="E13" s="187">
        <f t="shared" si="1"/>
        <v>7.1839080459770113</v>
      </c>
      <c r="F13" s="127">
        <v>35</v>
      </c>
      <c r="G13" s="188">
        <f t="shared" si="2"/>
        <v>17.156862745098039</v>
      </c>
      <c r="H13" s="127">
        <v>9</v>
      </c>
      <c r="I13" s="187">
        <f t="shared" si="2"/>
        <v>4.5685279187817258</v>
      </c>
      <c r="J13" s="127">
        <v>12</v>
      </c>
      <c r="K13" s="188">
        <f t="shared" si="3"/>
        <v>22.222222222222221</v>
      </c>
      <c r="L13" s="127">
        <f t="shared" si="4"/>
        <v>177</v>
      </c>
      <c r="M13" s="189">
        <f t="shared" si="5"/>
        <v>8.4851390220517739</v>
      </c>
    </row>
    <row r="14" spans="1:13" ht="14.55" customHeight="1" x14ac:dyDescent="0.3">
      <c r="A14" s="184" t="s">
        <v>56</v>
      </c>
      <c r="B14" s="127">
        <v>295</v>
      </c>
      <c r="C14" s="185">
        <f t="shared" si="0"/>
        <v>22.992985190958688</v>
      </c>
      <c r="D14" s="186">
        <v>62</v>
      </c>
      <c r="E14" s="187">
        <f t="shared" si="1"/>
        <v>17.816091954022991</v>
      </c>
      <c r="F14" s="127">
        <v>81</v>
      </c>
      <c r="G14" s="188">
        <f t="shared" si="2"/>
        <v>39.705882352941174</v>
      </c>
      <c r="H14" s="127">
        <v>36</v>
      </c>
      <c r="I14" s="187">
        <f t="shared" si="2"/>
        <v>18.274111675126903</v>
      </c>
      <c r="J14" s="127">
        <v>12</v>
      </c>
      <c r="K14" s="188">
        <f t="shared" si="3"/>
        <v>22.222222222222221</v>
      </c>
      <c r="L14" s="127">
        <f t="shared" si="4"/>
        <v>486</v>
      </c>
      <c r="M14" s="189">
        <f t="shared" si="5"/>
        <v>23.298178331735379</v>
      </c>
    </row>
    <row r="15" spans="1:13" ht="14.55" customHeight="1" x14ac:dyDescent="0.3">
      <c r="A15" s="184" t="s">
        <v>57</v>
      </c>
      <c r="B15" s="127">
        <v>577</v>
      </c>
      <c r="C15" s="185">
        <f t="shared" si="0"/>
        <v>44.972720187061576</v>
      </c>
      <c r="D15" s="186">
        <v>122</v>
      </c>
      <c r="E15" s="187">
        <f t="shared" si="1"/>
        <v>35.05747126436782</v>
      </c>
      <c r="F15" s="127">
        <v>54</v>
      </c>
      <c r="G15" s="188">
        <f t="shared" si="2"/>
        <v>26.47058823529412</v>
      </c>
      <c r="H15" s="127">
        <v>92</v>
      </c>
      <c r="I15" s="187">
        <f t="shared" si="2"/>
        <v>46.700507614213201</v>
      </c>
      <c r="J15" s="127">
        <v>15</v>
      </c>
      <c r="K15" s="188">
        <f t="shared" si="3"/>
        <v>27.777777777777779</v>
      </c>
      <c r="L15" s="127">
        <f t="shared" si="4"/>
        <v>860</v>
      </c>
      <c r="M15" s="189">
        <f t="shared" si="5"/>
        <v>41.227229146692238</v>
      </c>
    </row>
    <row r="16" spans="1:13" ht="14.55" customHeight="1" x14ac:dyDescent="0.3">
      <c r="A16" s="184" t="s">
        <v>58</v>
      </c>
      <c r="B16" s="127">
        <v>288</v>
      </c>
      <c r="C16" s="185">
        <f t="shared" si="0"/>
        <v>22.447388932190179</v>
      </c>
      <c r="D16" s="186">
        <v>118</v>
      </c>
      <c r="E16" s="187">
        <f t="shared" si="1"/>
        <v>33.90804597701149</v>
      </c>
      <c r="F16" s="127">
        <v>9</v>
      </c>
      <c r="G16" s="188">
        <f t="shared" si="2"/>
        <v>4.4117647058823533</v>
      </c>
      <c r="H16" s="127">
        <v>52</v>
      </c>
      <c r="I16" s="187">
        <f t="shared" si="2"/>
        <v>26.395939086294419</v>
      </c>
      <c r="J16" s="127">
        <v>10</v>
      </c>
      <c r="K16" s="188">
        <f t="shared" si="3"/>
        <v>18.518518518518519</v>
      </c>
      <c r="L16" s="127">
        <f t="shared" si="4"/>
        <v>477</v>
      </c>
      <c r="M16" s="189">
        <f t="shared" si="5"/>
        <v>22.866730584851393</v>
      </c>
    </row>
    <row r="17" spans="1:13" ht="14.55" customHeight="1" thickBot="1" x14ac:dyDescent="0.35">
      <c r="A17" s="184" t="s">
        <v>59</v>
      </c>
      <c r="B17" s="127">
        <v>10</v>
      </c>
      <c r="C17" s="185">
        <f t="shared" si="0"/>
        <v>0.77942322681215903</v>
      </c>
      <c r="D17" s="186">
        <v>16</v>
      </c>
      <c r="E17" s="187">
        <f t="shared" si="1"/>
        <v>4.5977011494252871</v>
      </c>
      <c r="F17" s="127">
        <v>5</v>
      </c>
      <c r="G17" s="188">
        <f t="shared" si="2"/>
        <v>2.4509803921568629</v>
      </c>
      <c r="H17" s="127">
        <v>7</v>
      </c>
      <c r="I17" s="187">
        <f t="shared" si="2"/>
        <v>3.5532994923857872</v>
      </c>
      <c r="J17" s="127">
        <v>1</v>
      </c>
      <c r="K17" s="188">
        <f t="shared" si="3"/>
        <v>1.8518518518518516</v>
      </c>
      <c r="L17" s="127">
        <f t="shared" si="4"/>
        <v>39</v>
      </c>
      <c r="M17" s="189">
        <f t="shared" si="5"/>
        <v>1.8696069031639502</v>
      </c>
    </row>
    <row r="18" spans="1:13" ht="14.55" customHeight="1" thickBot="1" x14ac:dyDescent="0.35">
      <c r="A18" s="32" t="s">
        <v>50</v>
      </c>
      <c r="B18" s="165">
        <f>SUM(B21:B26)</f>
        <v>2953</v>
      </c>
      <c r="C18" s="166"/>
      <c r="D18" s="167">
        <f>SUM(D21:D26)</f>
        <v>1766</v>
      </c>
      <c r="E18" s="168"/>
      <c r="F18" s="165">
        <f>SUM(F21:F26)</f>
        <v>230</v>
      </c>
      <c r="G18" s="190"/>
      <c r="H18" s="165">
        <f>SUM(H21:H26)</f>
        <v>675</v>
      </c>
      <c r="I18" s="191"/>
      <c r="J18" s="165">
        <f>SUM(J21:J26)</f>
        <v>96</v>
      </c>
      <c r="K18" s="192"/>
      <c r="L18" s="165">
        <f t="shared" si="4"/>
        <v>5720</v>
      </c>
      <c r="M18" s="193"/>
    </row>
    <row r="19" spans="1:13" ht="14.55" customHeight="1" x14ac:dyDescent="0.3">
      <c r="A19" s="148" t="s">
        <v>52</v>
      </c>
      <c r="B19" s="171">
        <v>71</v>
      </c>
      <c r="C19" s="172"/>
      <c r="D19" s="173">
        <v>73</v>
      </c>
      <c r="E19" s="174"/>
      <c r="F19" s="171">
        <v>68</v>
      </c>
      <c r="G19" s="175"/>
      <c r="H19" s="171">
        <v>73</v>
      </c>
      <c r="I19" s="174"/>
      <c r="J19" s="171">
        <v>71</v>
      </c>
      <c r="K19" s="175"/>
      <c r="L19" s="171">
        <v>72</v>
      </c>
      <c r="M19" s="176"/>
    </row>
    <row r="20" spans="1:13" ht="14.55" customHeight="1" x14ac:dyDescent="0.3">
      <c r="A20" s="177" t="s">
        <v>53</v>
      </c>
      <c r="B20" s="178">
        <v>7.1535481071341414</v>
      </c>
      <c r="C20" s="179"/>
      <c r="D20" s="180">
        <v>7.6715981842880394</v>
      </c>
      <c r="E20" s="181"/>
      <c r="F20" s="178">
        <v>10.08961271764689</v>
      </c>
      <c r="G20" s="182"/>
      <c r="H20" s="178">
        <v>7.1366478089972194</v>
      </c>
      <c r="I20" s="181"/>
      <c r="J20" s="178">
        <v>7.9313875138425081</v>
      </c>
      <c r="K20" s="182"/>
      <c r="L20" s="178">
        <v>7.5635550866334764</v>
      </c>
      <c r="M20" s="183"/>
    </row>
    <row r="21" spans="1:13" ht="14.55" customHeight="1" x14ac:dyDescent="0.3">
      <c r="A21" s="184" t="s">
        <v>54</v>
      </c>
      <c r="B21" s="127">
        <v>5</v>
      </c>
      <c r="C21" s="185">
        <f t="shared" ref="C21:C26" si="6">B21/B$18*100</f>
        <v>0.16931933626820184</v>
      </c>
      <c r="D21" s="186">
        <v>0</v>
      </c>
      <c r="E21" s="187">
        <f t="shared" ref="E21:E26" si="7">D21/D$18*100</f>
        <v>0</v>
      </c>
      <c r="F21" s="127">
        <v>3</v>
      </c>
      <c r="G21" s="188">
        <f t="shared" ref="G21:G26" si="8">F21/F$18*100</f>
        <v>1.3043478260869565</v>
      </c>
      <c r="H21" s="127">
        <v>2</v>
      </c>
      <c r="I21" s="187">
        <f>H21/H$18*100</f>
        <v>0.29629629629629628</v>
      </c>
      <c r="J21" s="127">
        <v>0</v>
      </c>
      <c r="K21" s="188">
        <f t="shared" ref="K21:K26" si="9">J21/J$18*100</f>
        <v>0</v>
      </c>
      <c r="L21" s="194">
        <f t="shared" ref="L21:L26" si="10">B21+D21+F21+J21+H21</f>
        <v>10</v>
      </c>
      <c r="M21" s="189">
        <f t="shared" ref="M21:M26" si="11">L21/L$18*100</f>
        <v>0.17482517482517482</v>
      </c>
    </row>
    <row r="22" spans="1:13" s="195" customFormat="1" ht="14.55" customHeight="1" x14ac:dyDescent="0.3">
      <c r="A22" s="184" t="s">
        <v>55</v>
      </c>
      <c r="B22" s="127">
        <v>44</v>
      </c>
      <c r="C22" s="185">
        <f t="shared" si="6"/>
        <v>1.4900101591601762</v>
      </c>
      <c r="D22" s="186">
        <v>18</v>
      </c>
      <c r="E22" s="187">
        <f t="shared" si="7"/>
        <v>1.0192525481313703</v>
      </c>
      <c r="F22" s="127">
        <v>12</v>
      </c>
      <c r="G22" s="188">
        <f t="shared" si="8"/>
        <v>5.2173913043478262</v>
      </c>
      <c r="H22" s="127">
        <v>4</v>
      </c>
      <c r="I22" s="187">
        <f t="shared" ref="I22:I26" si="12">H22/H$18*100</f>
        <v>0.59259259259259256</v>
      </c>
      <c r="J22" s="127">
        <v>1</v>
      </c>
      <c r="K22" s="188">
        <f t="shared" si="9"/>
        <v>1.0416666666666665</v>
      </c>
      <c r="L22" s="194">
        <f t="shared" si="10"/>
        <v>79</v>
      </c>
      <c r="M22" s="189">
        <f t="shared" si="11"/>
        <v>1.381118881118881</v>
      </c>
    </row>
    <row r="23" spans="1:13" s="195" customFormat="1" ht="14.55" customHeight="1" x14ac:dyDescent="0.3">
      <c r="A23" s="184" t="s">
        <v>56</v>
      </c>
      <c r="B23" s="127">
        <v>388</v>
      </c>
      <c r="C23" s="185">
        <f t="shared" si="6"/>
        <v>13.139180494412461</v>
      </c>
      <c r="D23" s="186">
        <v>184</v>
      </c>
      <c r="E23" s="187">
        <f t="shared" si="7"/>
        <v>10.419026047565119</v>
      </c>
      <c r="F23" s="127">
        <v>61</v>
      </c>
      <c r="G23" s="188">
        <f t="shared" si="8"/>
        <v>26.521739130434785</v>
      </c>
      <c r="H23" s="127">
        <v>50</v>
      </c>
      <c r="I23" s="187">
        <f t="shared" si="12"/>
        <v>7.4074074074074066</v>
      </c>
      <c r="J23" s="127">
        <v>20</v>
      </c>
      <c r="K23" s="188">
        <f t="shared" si="9"/>
        <v>20.833333333333336</v>
      </c>
      <c r="L23" s="194">
        <f t="shared" si="10"/>
        <v>703</v>
      </c>
      <c r="M23" s="189">
        <f t="shared" si="11"/>
        <v>12.29020979020979</v>
      </c>
    </row>
    <row r="24" spans="1:13" ht="14.55" customHeight="1" x14ac:dyDescent="0.3">
      <c r="A24" s="184" t="s">
        <v>57</v>
      </c>
      <c r="B24" s="127">
        <v>1399</v>
      </c>
      <c r="C24" s="185">
        <f t="shared" si="6"/>
        <v>47.37555028784287</v>
      </c>
      <c r="D24" s="186">
        <v>692</v>
      </c>
      <c r="E24" s="187">
        <f t="shared" si="7"/>
        <v>39.184597961494902</v>
      </c>
      <c r="F24" s="127">
        <v>89</v>
      </c>
      <c r="G24" s="188">
        <f t="shared" si="8"/>
        <v>38.695652173913039</v>
      </c>
      <c r="H24" s="127">
        <v>278</v>
      </c>
      <c r="I24" s="187">
        <f t="shared" si="12"/>
        <v>41.185185185185183</v>
      </c>
      <c r="J24" s="127">
        <v>33</v>
      </c>
      <c r="K24" s="188">
        <f t="shared" si="9"/>
        <v>34.375</v>
      </c>
      <c r="L24" s="194">
        <f t="shared" si="10"/>
        <v>2491</v>
      </c>
      <c r="M24" s="189">
        <f t="shared" si="11"/>
        <v>43.548951048951054</v>
      </c>
    </row>
    <row r="25" spans="1:13" ht="14.55" customHeight="1" x14ac:dyDescent="0.3">
      <c r="A25" s="184" t="s">
        <v>58</v>
      </c>
      <c r="B25" s="127">
        <v>1061</v>
      </c>
      <c r="C25" s="185">
        <f t="shared" si="6"/>
        <v>35.92956315611243</v>
      </c>
      <c r="D25" s="186">
        <v>737</v>
      </c>
      <c r="E25" s="187">
        <f t="shared" si="7"/>
        <v>41.732729331823329</v>
      </c>
      <c r="F25" s="127">
        <v>53</v>
      </c>
      <c r="G25" s="188">
        <f t="shared" si="8"/>
        <v>23.043478260869566</v>
      </c>
      <c r="H25" s="127">
        <v>309</v>
      </c>
      <c r="I25" s="187">
        <f t="shared" si="12"/>
        <v>45.777777777777779</v>
      </c>
      <c r="J25" s="127">
        <v>39</v>
      </c>
      <c r="K25" s="188">
        <f t="shared" si="9"/>
        <v>40.625</v>
      </c>
      <c r="L25" s="194">
        <f t="shared" si="10"/>
        <v>2199</v>
      </c>
      <c r="M25" s="189">
        <f t="shared" si="11"/>
        <v>38.444055944055947</v>
      </c>
    </row>
    <row r="26" spans="1:13" ht="14.55" customHeight="1" thickBot="1" x14ac:dyDescent="0.35">
      <c r="A26" s="196" t="s">
        <v>59</v>
      </c>
      <c r="B26" s="130">
        <v>56</v>
      </c>
      <c r="C26" s="197">
        <f t="shared" si="6"/>
        <v>1.8963765662038605</v>
      </c>
      <c r="D26" s="132">
        <v>135</v>
      </c>
      <c r="E26" s="198">
        <f t="shared" si="7"/>
        <v>7.644394110985278</v>
      </c>
      <c r="F26" s="130">
        <v>12</v>
      </c>
      <c r="G26" s="199">
        <f t="shared" si="8"/>
        <v>5.2173913043478262</v>
      </c>
      <c r="H26" s="130">
        <v>32</v>
      </c>
      <c r="I26" s="200">
        <f t="shared" si="12"/>
        <v>4.7407407407407405</v>
      </c>
      <c r="J26" s="130">
        <v>3</v>
      </c>
      <c r="K26" s="199">
        <f t="shared" si="9"/>
        <v>3.125</v>
      </c>
      <c r="L26" s="158">
        <f t="shared" si="10"/>
        <v>238</v>
      </c>
      <c r="M26" s="201">
        <f t="shared" si="11"/>
        <v>4.1608391608391608</v>
      </c>
    </row>
    <row r="27" spans="1:13" ht="14.55" customHeight="1" x14ac:dyDescent="0.3">
      <c r="A27" s="11" t="s">
        <v>60</v>
      </c>
    </row>
  </sheetData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1C7AD-71AD-4024-B68C-F68FC25BF2DF}">
  <sheetPr>
    <tabColor rgb="FFCCE6C9"/>
    <pageSetUpPr fitToPage="1"/>
  </sheetPr>
  <dimension ref="A1:M14"/>
  <sheetViews>
    <sheetView zoomScaleNormal="100" workbookViewId="0"/>
  </sheetViews>
  <sheetFormatPr defaultColWidth="9.21875" defaultRowHeight="14.55" customHeight="1" x14ac:dyDescent="0.3"/>
  <cols>
    <col min="1" max="1" width="25" style="11" customWidth="1"/>
    <col min="2" max="2" width="8.77734375" style="11" customWidth="1"/>
    <col min="3" max="3" width="8.77734375" style="59" customWidth="1"/>
    <col min="4" max="4" width="8.77734375" style="237" customWidth="1"/>
    <col min="5" max="5" width="8.77734375" style="59" customWidth="1"/>
    <col min="6" max="6" width="8.77734375" style="11" customWidth="1"/>
    <col min="7" max="11" width="8.77734375" style="59" customWidth="1"/>
    <col min="12" max="12" width="8.77734375" style="237" customWidth="1"/>
    <col min="13" max="13" width="8.77734375" style="11" customWidth="1"/>
    <col min="14" max="16384" width="9.21875" style="11"/>
  </cols>
  <sheetData>
    <row r="1" spans="1:13" ht="14.55" customHeight="1" thickBot="1" x14ac:dyDescent="0.35">
      <c r="A1" s="8" t="s">
        <v>61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</row>
    <row r="2" spans="1:13" ht="14.55" customHeight="1" thickBot="1" x14ac:dyDescent="0.35">
      <c r="A2" s="78"/>
      <c r="B2" s="79" t="s">
        <v>13</v>
      </c>
      <c r="C2" s="80"/>
      <c r="D2" s="81"/>
      <c r="E2" s="82"/>
      <c r="F2" s="83" t="s">
        <v>16</v>
      </c>
      <c r="G2" s="84"/>
      <c r="H2" s="85" t="s">
        <v>17</v>
      </c>
      <c r="I2" s="86"/>
      <c r="J2" s="87" t="s">
        <v>31</v>
      </c>
      <c r="K2" s="86"/>
      <c r="L2" s="85" t="s">
        <v>32</v>
      </c>
      <c r="M2" s="88"/>
    </row>
    <row r="3" spans="1:13" ht="14.55" customHeight="1" thickBot="1" x14ac:dyDescent="0.35">
      <c r="A3" s="89"/>
      <c r="B3" s="90" t="s">
        <v>33</v>
      </c>
      <c r="C3" s="91"/>
      <c r="D3" s="92" t="s">
        <v>34</v>
      </c>
      <c r="E3" s="93"/>
      <c r="F3" s="94"/>
      <c r="G3" s="95"/>
      <c r="H3" s="96"/>
      <c r="I3" s="97"/>
      <c r="J3" s="98"/>
      <c r="K3" s="97"/>
      <c r="L3" s="99"/>
      <c r="M3" s="100"/>
    </row>
    <row r="4" spans="1:13" ht="14.55" customHeight="1" thickBot="1" x14ac:dyDescent="0.35">
      <c r="A4" s="17"/>
      <c r="B4" s="101" t="s">
        <v>4</v>
      </c>
      <c r="C4" s="102" t="s">
        <v>5</v>
      </c>
      <c r="D4" s="103" t="s">
        <v>4</v>
      </c>
      <c r="E4" s="104" t="s">
        <v>5</v>
      </c>
      <c r="F4" s="101" t="s">
        <v>4</v>
      </c>
      <c r="G4" s="105" t="s">
        <v>5</v>
      </c>
      <c r="H4" s="106" t="s">
        <v>4</v>
      </c>
      <c r="I4" s="139" t="s">
        <v>5</v>
      </c>
      <c r="J4" s="101" t="s">
        <v>4</v>
      </c>
      <c r="K4" s="107" t="s">
        <v>5</v>
      </c>
      <c r="L4" s="101" t="s">
        <v>4</v>
      </c>
      <c r="M4" s="108" t="s">
        <v>5</v>
      </c>
    </row>
    <row r="5" spans="1:13" ht="14.55" customHeight="1" thickBot="1" x14ac:dyDescent="0.35">
      <c r="A5" s="32" t="s">
        <v>62</v>
      </c>
      <c r="B5" s="203">
        <f>SUM(B6:B8)</f>
        <v>4236</v>
      </c>
      <c r="C5" s="204"/>
      <c r="D5" s="205">
        <f>SUM(D6:D8)</f>
        <v>2114</v>
      </c>
      <c r="E5" s="191"/>
      <c r="F5" s="203">
        <f>SUM(F6:F8)</f>
        <v>434</v>
      </c>
      <c r="G5" s="190"/>
      <c r="H5" s="203">
        <f>SUM(H6:H8)</f>
        <v>872</v>
      </c>
      <c r="I5" s="191"/>
      <c r="J5" s="203">
        <f>SUM(J6:J8)</f>
        <v>150</v>
      </c>
      <c r="K5" s="190"/>
      <c r="L5" s="203">
        <f>B5+D5+F5+J5+H5</f>
        <v>7806</v>
      </c>
      <c r="M5" s="66"/>
    </row>
    <row r="6" spans="1:13" ht="14.55" customHeight="1" x14ac:dyDescent="0.3">
      <c r="A6" s="148" t="s">
        <v>63</v>
      </c>
      <c r="B6" s="206">
        <v>2790</v>
      </c>
      <c r="C6" s="207">
        <f>B6/B$5*100</f>
        <v>65.864022662889525</v>
      </c>
      <c r="D6" s="208">
        <v>1178</v>
      </c>
      <c r="E6" s="209">
        <f>D6/D$5*100</f>
        <v>55.723746452223274</v>
      </c>
      <c r="F6" s="206">
        <v>269</v>
      </c>
      <c r="G6" s="210">
        <f>F6/F$5*100</f>
        <v>61.981566820276498</v>
      </c>
      <c r="H6" s="206">
        <v>561</v>
      </c>
      <c r="I6" s="209">
        <f>H6/H$5*100</f>
        <v>64.334862385321102</v>
      </c>
      <c r="J6" s="206">
        <v>96</v>
      </c>
      <c r="K6" s="210">
        <f>J6/J$5*100</f>
        <v>64</v>
      </c>
      <c r="L6" s="211">
        <f>B6+D6+F6+H6+J6</f>
        <v>4894</v>
      </c>
      <c r="M6" s="212">
        <f>L6/L$5*100</f>
        <v>62.695362541634637</v>
      </c>
    </row>
    <row r="7" spans="1:13" ht="14.55" customHeight="1" x14ac:dyDescent="0.3">
      <c r="A7" s="177" t="s">
        <v>64</v>
      </c>
      <c r="B7" s="213">
        <v>1446</v>
      </c>
      <c r="C7" s="214">
        <f>B7/B$5*100</f>
        <v>34.135977337110482</v>
      </c>
      <c r="D7" s="215">
        <v>935</v>
      </c>
      <c r="E7" s="216">
        <f>D7/D$5*100</f>
        <v>44.228949858088932</v>
      </c>
      <c r="F7" s="213">
        <v>165</v>
      </c>
      <c r="G7" s="217">
        <f>F7/F$5*100</f>
        <v>38.018433179723502</v>
      </c>
      <c r="H7" s="213">
        <v>311</v>
      </c>
      <c r="I7" s="216">
        <f>H7/H$5*100</f>
        <v>35.665137614678898</v>
      </c>
      <c r="J7" s="213">
        <v>54</v>
      </c>
      <c r="K7" s="217">
        <f>J7/J$5*100</f>
        <v>36</v>
      </c>
      <c r="L7" s="211">
        <f>B7+D7+F7+H7+J7</f>
        <v>2911</v>
      </c>
      <c r="M7" s="218">
        <f>L7/L$5*100</f>
        <v>37.291826799897514</v>
      </c>
    </row>
    <row r="8" spans="1:13" ht="14.55" customHeight="1" thickBot="1" x14ac:dyDescent="0.35">
      <c r="A8" s="219" t="s">
        <v>65</v>
      </c>
      <c r="B8" s="220">
        <v>0</v>
      </c>
      <c r="C8" s="221">
        <f>B8/B$5*100</f>
        <v>0</v>
      </c>
      <c r="D8" s="222">
        <v>1</v>
      </c>
      <c r="E8" s="223">
        <f>D8/D$5*100</f>
        <v>4.730368968779565E-2</v>
      </c>
      <c r="F8" s="220">
        <v>0</v>
      </c>
      <c r="G8" s="224">
        <f>F8/F$5*100</f>
        <v>0</v>
      </c>
      <c r="H8" s="220">
        <v>0</v>
      </c>
      <c r="I8" s="223">
        <f>H8/H$5*100</f>
        <v>0</v>
      </c>
      <c r="J8" s="220">
        <v>0</v>
      </c>
      <c r="K8" s="224">
        <f>J8/J$5*100</f>
        <v>0</v>
      </c>
      <c r="L8" s="211">
        <f>B8+D8+F8+H8+J8</f>
        <v>1</v>
      </c>
      <c r="M8" s="225">
        <f>L8/L$5*100</f>
        <v>1.2810658467845248E-2</v>
      </c>
    </row>
    <row r="9" spans="1:13" ht="14.55" customHeight="1" thickBot="1" x14ac:dyDescent="0.35">
      <c r="A9" s="32" t="s">
        <v>66</v>
      </c>
      <c r="B9" s="203">
        <f>SUM(B10:B13)</f>
        <v>4236</v>
      </c>
      <c r="C9" s="204"/>
      <c r="D9" s="205">
        <f>SUM(D10:D13)</f>
        <v>2114</v>
      </c>
      <c r="E9" s="191"/>
      <c r="F9" s="203">
        <f>SUM(F10:F13)</f>
        <v>434</v>
      </c>
      <c r="G9" s="190"/>
      <c r="H9" s="203">
        <f>SUM(H10:H13)</f>
        <v>872</v>
      </c>
      <c r="I9" s="191"/>
      <c r="J9" s="203">
        <f>SUM(J10:J13)</f>
        <v>150</v>
      </c>
      <c r="K9" s="190"/>
      <c r="L9" s="203">
        <f>B9+D9+F9+J9+H9</f>
        <v>7806</v>
      </c>
      <c r="M9" s="226"/>
    </row>
    <row r="10" spans="1:13" ht="14.55" customHeight="1" x14ac:dyDescent="0.3">
      <c r="A10" s="148" t="s">
        <v>67</v>
      </c>
      <c r="B10" s="206">
        <v>3256</v>
      </c>
      <c r="C10" s="207">
        <f>B10/B$9*100</f>
        <v>76.864966949952787</v>
      </c>
      <c r="D10" s="208">
        <v>1858</v>
      </c>
      <c r="E10" s="209">
        <f>D10/D$9*100</f>
        <v>87.890255439924317</v>
      </c>
      <c r="F10" s="206">
        <v>224</v>
      </c>
      <c r="G10" s="210">
        <f>F10/F$9*100</f>
        <v>51.612903225806448</v>
      </c>
      <c r="H10" s="206">
        <v>726</v>
      </c>
      <c r="I10" s="209">
        <f>H10/H$9*100</f>
        <v>83.256880733944953</v>
      </c>
      <c r="J10" s="206">
        <v>134</v>
      </c>
      <c r="K10" s="210">
        <f>J10/J$9*100</f>
        <v>89.333333333333329</v>
      </c>
      <c r="L10" s="206">
        <f>B10+D10+F10+H10+J10</f>
        <v>6198</v>
      </c>
      <c r="M10" s="212">
        <f>L10/L$9*100</f>
        <v>79.400461183704834</v>
      </c>
    </row>
    <row r="11" spans="1:13" ht="14.55" customHeight="1" x14ac:dyDescent="0.3">
      <c r="A11" s="177" t="s">
        <v>68</v>
      </c>
      <c r="B11" s="206">
        <v>409</v>
      </c>
      <c r="C11" s="214">
        <f>B11/B$9*100</f>
        <v>9.6553352219074604</v>
      </c>
      <c r="D11" s="208">
        <v>42</v>
      </c>
      <c r="E11" s="216">
        <f>D11/D$9*100</f>
        <v>1.9867549668874174</v>
      </c>
      <c r="F11" s="206">
        <v>108</v>
      </c>
      <c r="G11" s="217">
        <f>F11/F$9*100</f>
        <v>24.88479262672811</v>
      </c>
      <c r="H11" s="206">
        <v>34</v>
      </c>
      <c r="I11" s="216">
        <f>H11/H$9*100</f>
        <v>3.8990825688073398</v>
      </c>
      <c r="J11" s="206">
        <v>2</v>
      </c>
      <c r="K11" s="217">
        <f>J11/J$9*100</f>
        <v>1.3333333333333335</v>
      </c>
      <c r="L11" s="206">
        <f>B11+D11+F11+H11+J11</f>
        <v>595</v>
      </c>
      <c r="M11" s="218">
        <f>L11/L$9*100</f>
        <v>7.6223417883679216</v>
      </c>
    </row>
    <row r="12" spans="1:13" ht="14.55" customHeight="1" x14ac:dyDescent="0.3">
      <c r="A12" s="177" t="s">
        <v>69</v>
      </c>
      <c r="B12" s="206">
        <v>470</v>
      </c>
      <c r="C12" s="214">
        <f>B12/B$9*100</f>
        <v>11.09537299338999</v>
      </c>
      <c r="D12" s="208">
        <v>207</v>
      </c>
      <c r="E12" s="216">
        <f>D12/D$9*100</f>
        <v>9.7918637653736997</v>
      </c>
      <c r="F12" s="206">
        <v>4</v>
      </c>
      <c r="G12" s="217">
        <f>F12/F$9*100</f>
        <v>0.92165898617511521</v>
      </c>
      <c r="H12" s="206">
        <v>89</v>
      </c>
      <c r="I12" s="216">
        <f>H12/H$9*100</f>
        <v>10.206422018348624</v>
      </c>
      <c r="J12" s="206">
        <v>9</v>
      </c>
      <c r="K12" s="217">
        <f>J12/J$9*100</f>
        <v>6</v>
      </c>
      <c r="L12" s="206">
        <f>B12+D12+F12+H12+J12</f>
        <v>779</v>
      </c>
      <c r="M12" s="218">
        <f>L12/L$9*100</f>
        <v>9.9795029464514471</v>
      </c>
    </row>
    <row r="13" spans="1:13" ht="14.55" customHeight="1" thickBot="1" x14ac:dyDescent="0.35">
      <c r="A13" s="154" t="s">
        <v>70</v>
      </c>
      <c r="B13" s="227">
        <v>101</v>
      </c>
      <c r="C13" s="228">
        <f>B13/B$9*100</f>
        <v>2.3843248347497639</v>
      </c>
      <c r="D13" s="229">
        <v>7</v>
      </c>
      <c r="E13" s="230">
        <f>D13/D$9*100</f>
        <v>0.33112582781456956</v>
      </c>
      <c r="F13" s="227">
        <v>98</v>
      </c>
      <c r="G13" s="231">
        <f>F13/F$9*100</f>
        <v>22.58064516129032</v>
      </c>
      <c r="H13" s="227">
        <v>23</v>
      </c>
      <c r="I13" s="230">
        <f>H13/H$9*100</f>
        <v>2.6376146788990829</v>
      </c>
      <c r="J13" s="227">
        <v>5</v>
      </c>
      <c r="K13" s="231">
        <f>J13/J$9*100</f>
        <v>3.3333333333333335</v>
      </c>
      <c r="L13" s="227">
        <f>B13+D13+F13+H13+J13</f>
        <v>234</v>
      </c>
      <c r="M13" s="232">
        <f>L13/L$9*100</f>
        <v>2.997694081475788</v>
      </c>
    </row>
    <row r="14" spans="1:13" ht="14.55" customHeight="1" x14ac:dyDescent="0.3">
      <c r="A14" s="11" t="s">
        <v>60</v>
      </c>
      <c r="B14" s="233"/>
      <c r="C14" s="234"/>
      <c r="D14" s="233"/>
      <c r="E14" s="234"/>
      <c r="F14" s="234"/>
      <c r="G14" s="234"/>
      <c r="H14" s="234"/>
      <c r="I14" s="234"/>
      <c r="J14" s="235"/>
      <c r="K14" s="236"/>
      <c r="L14" s="11"/>
    </row>
  </sheetData>
  <pageMargins left="0.7" right="0.7" top="0.75" bottom="0.75" header="0.3" footer="0.3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E2553-6022-4CA0-81F0-1F528CB53185}">
  <sheetPr>
    <tabColor rgb="FFCCE6C9"/>
    <pageSetUpPr fitToPage="1"/>
  </sheetPr>
  <dimension ref="A1:K23"/>
  <sheetViews>
    <sheetView zoomScale="98" zoomScaleNormal="98" workbookViewId="0"/>
  </sheetViews>
  <sheetFormatPr defaultColWidth="9.21875" defaultRowHeight="13.8" x14ac:dyDescent="0.3"/>
  <cols>
    <col min="1" max="1" width="45" style="77" customWidth="1"/>
    <col min="2" max="2" width="8.77734375" style="77" customWidth="1"/>
    <col min="3" max="3" width="8.77734375" style="137" customWidth="1"/>
    <col min="4" max="4" width="8.77734375" style="138" customWidth="1"/>
    <col min="5" max="5" width="8.77734375" style="137" customWidth="1"/>
    <col min="6" max="6" width="8.77734375" style="77" customWidth="1"/>
    <col min="7" max="7" width="8.77734375" style="137" customWidth="1"/>
    <col min="8" max="8" width="8.77734375" style="77" customWidth="1"/>
    <col min="9" max="9" width="8.77734375" style="137" customWidth="1"/>
    <col min="10" max="10" width="8.77734375" style="138" customWidth="1"/>
    <col min="11" max="11" width="8.77734375" style="77" customWidth="1"/>
    <col min="12" max="16384" width="9.21875" style="77"/>
  </cols>
  <sheetData>
    <row r="1" spans="1:11" ht="14.4" thickBot="1" x14ac:dyDescent="0.35">
      <c r="A1" s="8" t="s">
        <v>71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4.4" thickBot="1" x14ac:dyDescent="0.35">
      <c r="A2" s="78"/>
      <c r="B2" s="79" t="s">
        <v>13</v>
      </c>
      <c r="C2" s="80"/>
      <c r="D2" s="81"/>
      <c r="E2" s="82"/>
      <c r="F2" s="83" t="s">
        <v>16</v>
      </c>
      <c r="G2" s="239"/>
      <c r="H2" s="85" t="s">
        <v>17</v>
      </c>
      <c r="I2" s="86"/>
      <c r="J2" s="87" t="s">
        <v>32</v>
      </c>
      <c r="K2" s="88"/>
    </row>
    <row r="3" spans="1:11" ht="14.55" customHeight="1" thickBot="1" x14ac:dyDescent="0.35">
      <c r="A3" s="89"/>
      <c r="B3" s="90" t="s">
        <v>33</v>
      </c>
      <c r="C3" s="91"/>
      <c r="D3" s="92" t="s">
        <v>34</v>
      </c>
      <c r="E3" s="93"/>
      <c r="F3" s="94"/>
      <c r="G3" s="94"/>
      <c r="H3" s="96"/>
      <c r="I3" s="97"/>
      <c r="J3" s="100"/>
      <c r="K3" s="100"/>
    </row>
    <row r="4" spans="1:11" ht="15" customHeight="1" thickBot="1" x14ac:dyDescent="0.35">
      <c r="A4" s="17"/>
      <c r="B4" s="101" t="s">
        <v>4</v>
      </c>
      <c r="C4" s="102" t="s">
        <v>5</v>
      </c>
      <c r="D4" s="103" t="s">
        <v>4</v>
      </c>
      <c r="E4" s="104" t="s">
        <v>5</v>
      </c>
      <c r="F4" s="101" t="s">
        <v>4</v>
      </c>
      <c r="G4" s="240" t="s">
        <v>5</v>
      </c>
      <c r="H4" s="106" t="s">
        <v>4</v>
      </c>
      <c r="I4" s="139" t="s">
        <v>5</v>
      </c>
      <c r="J4" s="101" t="s">
        <v>4</v>
      </c>
      <c r="K4" s="240" t="s">
        <v>5</v>
      </c>
    </row>
    <row r="5" spans="1:11" ht="15" customHeight="1" thickBot="1" x14ac:dyDescent="0.35">
      <c r="A5" s="32" t="s">
        <v>72</v>
      </c>
      <c r="B5" s="165">
        <f>SUM(B6:B15)</f>
        <v>4236</v>
      </c>
      <c r="C5" s="241"/>
      <c r="D5" s="167">
        <f>SUM(D6:D15)</f>
        <v>2114</v>
      </c>
      <c r="E5" s="242"/>
      <c r="F5" s="165">
        <f>SUM(F6:F15)</f>
        <v>434</v>
      </c>
      <c r="G5" s="243"/>
      <c r="H5" s="165">
        <f>SUM(H6:H15)</f>
        <v>872</v>
      </c>
      <c r="I5" s="242"/>
      <c r="J5" s="165">
        <f t="shared" ref="J5:J16" si="0">B5+D5+F5+H5</f>
        <v>7656</v>
      </c>
      <c r="K5" s="244"/>
    </row>
    <row r="6" spans="1:11" ht="15" customHeight="1" x14ac:dyDescent="0.3">
      <c r="A6" s="148" t="s">
        <v>73</v>
      </c>
      <c r="B6" s="116">
        <v>2597</v>
      </c>
      <c r="C6" s="245">
        <f t="shared" ref="C6:C15" si="1">B6/B$5*100</f>
        <v>61.307837582625112</v>
      </c>
      <c r="D6" s="118">
        <v>0</v>
      </c>
      <c r="E6" s="246">
        <f t="shared" ref="E6:E15" si="2">D6/D$5*100</f>
        <v>0</v>
      </c>
      <c r="F6" s="116">
        <v>29</v>
      </c>
      <c r="G6" s="247">
        <f t="shared" ref="G6:G15" si="3">F6/F$5*100</f>
        <v>6.6820276497695854</v>
      </c>
      <c r="H6" s="116">
        <v>357</v>
      </c>
      <c r="I6" s="246">
        <f t="shared" ref="I6:I15" si="4">H6/H$5*100</f>
        <v>40.940366972477065</v>
      </c>
      <c r="J6" s="248">
        <f t="shared" si="0"/>
        <v>2983</v>
      </c>
      <c r="K6" s="247">
        <f t="shared" ref="K6:K15" si="5">J6/J$5*100</f>
        <v>38.962904911180772</v>
      </c>
    </row>
    <row r="7" spans="1:11" ht="15" customHeight="1" x14ac:dyDescent="0.3">
      <c r="A7" s="177" t="s">
        <v>74</v>
      </c>
      <c r="B7" s="127">
        <v>651</v>
      </c>
      <c r="C7" s="249">
        <f t="shared" si="1"/>
        <v>15.368271954674221</v>
      </c>
      <c r="D7" s="186">
        <v>0</v>
      </c>
      <c r="E7" s="250">
        <f t="shared" si="2"/>
        <v>0</v>
      </c>
      <c r="F7" s="116">
        <v>69</v>
      </c>
      <c r="G7" s="251">
        <f t="shared" si="3"/>
        <v>15.898617511520738</v>
      </c>
      <c r="H7" s="116">
        <v>44</v>
      </c>
      <c r="I7" s="250">
        <f t="shared" si="4"/>
        <v>5.0458715596330279</v>
      </c>
      <c r="J7" s="252">
        <f t="shared" si="0"/>
        <v>764</v>
      </c>
      <c r="K7" s="251">
        <f t="shared" si="5"/>
        <v>9.9791013584117039</v>
      </c>
    </row>
    <row r="8" spans="1:11" ht="15" customHeight="1" x14ac:dyDescent="0.3">
      <c r="A8" s="177" t="s">
        <v>75</v>
      </c>
      <c r="B8" s="127">
        <v>27</v>
      </c>
      <c r="C8" s="249">
        <f t="shared" si="1"/>
        <v>0.63739376770538236</v>
      </c>
      <c r="D8" s="186">
        <v>0</v>
      </c>
      <c r="E8" s="250">
        <f t="shared" si="2"/>
        <v>0</v>
      </c>
      <c r="F8" s="116">
        <v>1</v>
      </c>
      <c r="G8" s="251">
        <f t="shared" si="3"/>
        <v>0.2304147465437788</v>
      </c>
      <c r="H8" s="116">
        <v>10</v>
      </c>
      <c r="I8" s="250">
        <f t="shared" si="4"/>
        <v>1.1467889908256881</v>
      </c>
      <c r="J8" s="252">
        <f t="shared" si="0"/>
        <v>38</v>
      </c>
      <c r="K8" s="251">
        <f t="shared" si="5"/>
        <v>0.49634273772204807</v>
      </c>
    </row>
    <row r="9" spans="1:11" ht="15" customHeight="1" x14ac:dyDescent="0.3">
      <c r="A9" s="177" t="s">
        <v>76</v>
      </c>
      <c r="B9" s="127">
        <v>2</v>
      </c>
      <c r="C9" s="249">
        <f t="shared" si="1"/>
        <v>4.7214353163361665E-2</v>
      </c>
      <c r="D9" s="186">
        <v>0</v>
      </c>
      <c r="E9" s="250">
        <f t="shared" si="2"/>
        <v>0</v>
      </c>
      <c r="F9" s="116">
        <v>1</v>
      </c>
      <c r="G9" s="251">
        <f t="shared" si="3"/>
        <v>0.2304147465437788</v>
      </c>
      <c r="H9" s="116">
        <v>0</v>
      </c>
      <c r="I9" s="250">
        <f t="shared" si="4"/>
        <v>0</v>
      </c>
      <c r="J9" s="252">
        <f t="shared" si="0"/>
        <v>3</v>
      </c>
      <c r="K9" s="251">
        <f t="shared" si="5"/>
        <v>3.9184952978056423E-2</v>
      </c>
    </row>
    <row r="10" spans="1:11" ht="15" customHeight="1" x14ac:dyDescent="0.3">
      <c r="A10" s="177" t="s">
        <v>77</v>
      </c>
      <c r="B10" s="127">
        <v>52</v>
      </c>
      <c r="C10" s="249">
        <f t="shared" si="1"/>
        <v>1.2275731822474032</v>
      </c>
      <c r="D10" s="186">
        <v>0</v>
      </c>
      <c r="E10" s="250">
        <f t="shared" si="2"/>
        <v>0</v>
      </c>
      <c r="F10" s="116">
        <v>7</v>
      </c>
      <c r="G10" s="251">
        <f t="shared" si="3"/>
        <v>1.6129032258064515</v>
      </c>
      <c r="H10" s="116">
        <v>18</v>
      </c>
      <c r="I10" s="250">
        <f t="shared" si="4"/>
        <v>2.0642201834862388</v>
      </c>
      <c r="J10" s="252">
        <f t="shared" si="0"/>
        <v>77</v>
      </c>
      <c r="K10" s="251">
        <f t="shared" si="5"/>
        <v>1.0057471264367817</v>
      </c>
    </row>
    <row r="11" spans="1:11" ht="15" customHeight="1" x14ac:dyDescent="0.3">
      <c r="A11" s="177" t="s">
        <v>78</v>
      </c>
      <c r="B11" s="127">
        <v>0</v>
      </c>
      <c r="C11" s="249">
        <f t="shared" si="1"/>
        <v>0</v>
      </c>
      <c r="D11" s="186">
        <v>2114</v>
      </c>
      <c r="E11" s="250">
        <f t="shared" si="2"/>
        <v>100</v>
      </c>
      <c r="F11" s="116">
        <v>118</v>
      </c>
      <c r="G11" s="251">
        <f t="shared" si="3"/>
        <v>27.188940092165897</v>
      </c>
      <c r="H11" s="116">
        <v>334</v>
      </c>
      <c r="I11" s="250">
        <f t="shared" si="4"/>
        <v>38.302752293577981</v>
      </c>
      <c r="J11" s="252">
        <f t="shared" si="0"/>
        <v>2566</v>
      </c>
      <c r="K11" s="251">
        <f t="shared" si="5"/>
        <v>33.516196447230925</v>
      </c>
    </row>
    <row r="12" spans="1:11" x14ac:dyDescent="0.3">
      <c r="A12" s="123" t="s">
        <v>79</v>
      </c>
      <c r="B12" s="127">
        <v>175</v>
      </c>
      <c r="C12" s="249">
        <f t="shared" si="1"/>
        <v>4.1312559017941455</v>
      </c>
      <c r="D12" s="186">
        <v>0</v>
      </c>
      <c r="E12" s="250">
        <f t="shared" si="2"/>
        <v>0</v>
      </c>
      <c r="F12" s="116">
        <v>163</v>
      </c>
      <c r="G12" s="251">
        <f t="shared" si="3"/>
        <v>37.557603686635943</v>
      </c>
      <c r="H12" s="116">
        <v>0</v>
      </c>
      <c r="I12" s="250">
        <f t="shared" si="4"/>
        <v>0</v>
      </c>
      <c r="J12" s="252">
        <f t="shared" si="0"/>
        <v>338</v>
      </c>
      <c r="K12" s="251">
        <f t="shared" si="5"/>
        <v>4.4148380355276906</v>
      </c>
    </row>
    <row r="13" spans="1:11" ht="15" customHeight="1" x14ac:dyDescent="0.3">
      <c r="A13" s="177" t="s">
        <v>80</v>
      </c>
      <c r="B13" s="127">
        <v>146</v>
      </c>
      <c r="C13" s="249">
        <f t="shared" si="1"/>
        <v>3.4466477809254012</v>
      </c>
      <c r="D13" s="186">
        <v>0</v>
      </c>
      <c r="E13" s="250">
        <f t="shared" si="2"/>
        <v>0</v>
      </c>
      <c r="F13" s="116">
        <v>10</v>
      </c>
      <c r="G13" s="251">
        <f t="shared" si="3"/>
        <v>2.3041474654377883</v>
      </c>
      <c r="H13" s="116">
        <v>0</v>
      </c>
      <c r="I13" s="250">
        <f t="shared" si="4"/>
        <v>0</v>
      </c>
      <c r="J13" s="252">
        <f t="shared" si="0"/>
        <v>156</v>
      </c>
      <c r="K13" s="251">
        <f t="shared" si="5"/>
        <v>2.0376175548589339</v>
      </c>
    </row>
    <row r="14" spans="1:11" ht="15" customHeight="1" x14ac:dyDescent="0.3">
      <c r="A14" s="177" t="s">
        <v>81</v>
      </c>
      <c r="B14" s="127">
        <v>17</v>
      </c>
      <c r="C14" s="249">
        <f t="shared" si="1"/>
        <v>0.40132200188857414</v>
      </c>
      <c r="D14" s="186">
        <v>0</v>
      </c>
      <c r="E14" s="250">
        <f t="shared" si="2"/>
        <v>0</v>
      </c>
      <c r="F14" s="116">
        <v>8</v>
      </c>
      <c r="G14" s="251">
        <f t="shared" si="3"/>
        <v>1.8433179723502304</v>
      </c>
      <c r="H14" s="116">
        <v>0</v>
      </c>
      <c r="I14" s="250">
        <f t="shared" si="4"/>
        <v>0</v>
      </c>
      <c r="J14" s="252">
        <f t="shared" si="0"/>
        <v>25</v>
      </c>
      <c r="K14" s="251">
        <f t="shared" si="5"/>
        <v>0.32654127481713685</v>
      </c>
    </row>
    <row r="15" spans="1:11" ht="15" customHeight="1" thickBot="1" x14ac:dyDescent="0.35">
      <c r="A15" s="253" t="s">
        <v>82</v>
      </c>
      <c r="B15" s="127">
        <v>569</v>
      </c>
      <c r="C15" s="254">
        <f t="shared" si="1"/>
        <v>13.432483474976392</v>
      </c>
      <c r="D15" s="255">
        <v>0</v>
      </c>
      <c r="E15" s="256">
        <f t="shared" si="2"/>
        <v>0</v>
      </c>
      <c r="F15" s="116">
        <v>28</v>
      </c>
      <c r="G15" s="257">
        <f t="shared" si="3"/>
        <v>6.4516129032258061</v>
      </c>
      <c r="H15" s="116">
        <v>109</v>
      </c>
      <c r="I15" s="256">
        <f t="shared" si="4"/>
        <v>12.5</v>
      </c>
      <c r="J15" s="258">
        <f t="shared" si="0"/>
        <v>706</v>
      </c>
      <c r="K15" s="257">
        <f t="shared" si="5"/>
        <v>9.2215256008359461</v>
      </c>
    </row>
    <row r="16" spans="1:11" ht="15" customHeight="1" thickBot="1" x14ac:dyDescent="0.35">
      <c r="A16" s="32" t="s">
        <v>83</v>
      </c>
      <c r="B16" s="165">
        <f>SUM(B17:B22)</f>
        <v>4236</v>
      </c>
      <c r="C16" s="167"/>
      <c r="D16" s="167">
        <f>SUM(D17:D22)</f>
        <v>2114</v>
      </c>
      <c r="E16" s="259"/>
      <c r="F16" s="165">
        <f>SUM(F17:F22)</f>
        <v>434</v>
      </c>
      <c r="G16" s="260"/>
      <c r="H16" s="165">
        <f>SUM(H17:H22)</f>
        <v>872</v>
      </c>
      <c r="I16" s="261"/>
      <c r="J16" s="165">
        <f t="shared" si="0"/>
        <v>7656</v>
      </c>
      <c r="K16" s="260"/>
    </row>
    <row r="17" spans="1:11" ht="15" customHeight="1" x14ac:dyDescent="0.3">
      <c r="A17" s="148" t="s">
        <v>84</v>
      </c>
      <c r="B17" s="116">
        <v>4026</v>
      </c>
      <c r="C17" s="262">
        <f>B17/B$16*100</f>
        <v>95.042492917847028</v>
      </c>
      <c r="D17" s="118">
        <v>2091</v>
      </c>
      <c r="E17" s="263">
        <f t="shared" ref="E17:E20" si="6">D17/D$16*100</f>
        <v>98.912015137180703</v>
      </c>
      <c r="F17" s="116">
        <v>423</v>
      </c>
      <c r="G17" s="264">
        <f t="shared" ref="G17:G20" si="7">F17/F$16*100</f>
        <v>97.465437788018434</v>
      </c>
      <c r="H17" s="116">
        <v>872</v>
      </c>
      <c r="I17" s="263">
        <f t="shared" ref="I17:I22" si="8">H17/H$16*100</f>
        <v>100</v>
      </c>
      <c r="J17" s="248">
        <f t="shared" ref="J17:J22" si="9">SUM(B17+D17+F17+H17)</f>
        <v>7412</v>
      </c>
      <c r="K17" s="264">
        <f>J17/J$16*100</f>
        <v>96.812957157784737</v>
      </c>
    </row>
    <row r="18" spans="1:11" ht="15" customHeight="1" x14ac:dyDescent="0.3">
      <c r="A18" s="177" t="s">
        <v>85</v>
      </c>
      <c r="B18" s="127">
        <v>59</v>
      </c>
      <c r="C18" s="265">
        <f>B18/B$16*100</f>
        <v>1.392823418319169</v>
      </c>
      <c r="D18" s="186">
        <v>5</v>
      </c>
      <c r="E18" s="266">
        <f t="shared" si="6"/>
        <v>0.23651844843897823</v>
      </c>
      <c r="F18" s="127">
        <v>4</v>
      </c>
      <c r="G18" s="267">
        <f t="shared" si="7"/>
        <v>0.92165898617511521</v>
      </c>
      <c r="H18" s="127">
        <v>0</v>
      </c>
      <c r="I18" s="266">
        <f t="shared" si="8"/>
        <v>0</v>
      </c>
      <c r="J18" s="248">
        <f t="shared" si="9"/>
        <v>68</v>
      </c>
      <c r="K18" s="267">
        <f t="shared" ref="K18:K22" si="10">J18/J$16*100</f>
        <v>0.88819226750261238</v>
      </c>
    </row>
    <row r="19" spans="1:11" ht="15" customHeight="1" x14ac:dyDescent="0.3">
      <c r="A19" s="177" t="s">
        <v>86</v>
      </c>
      <c r="B19" s="127">
        <v>17</v>
      </c>
      <c r="C19" s="265">
        <f>B19/B$16*100</f>
        <v>0.40132200188857414</v>
      </c>
      <c r="D19" s="186">
        <v>0</v>
      </c>
      <c r="E19" s="266">
        <f t="shared" si="6"/>
        <v>0</v>
      </c>
      <c r="F19" s="127">
        <v>1</v>
      </c>
      <c r="G19" s="267">
        <f t="shared" si="7"/>
        <v>0.2304147465437788</v>
      </c>
      <c r="H19" s="127">
        <v>0</v>
      </c>
      <c r="I19" s="266">
        <f t="shared" si="8"/>
        <v>0</v>
      </c>
      <c r="J19" s="248">
        <f t="shared" si="9"/>
        <v>18</v>
      </c>
      <c r="K19" s="267">
        <f t="shared" si="10"/>
        <v>0.23510971786833856</v>
      </c>
    </row>
    <row r="20" spans="1:11" ht="15" customHeight="1" x14ac:dyDescent="0.3">
      <c r="A20" s="177" t="s">
        <v>87</v>
      </c>
      <c r="B20" s="127">
        <v>2</v>
      </c>
      <c r="C20" s="265">
        <f t="shared" ref="C20:G22" si="11">B20/B$16*100</f>
        <v>4.7214353163361665E-2</v>
      </c>
      <c r="D20" s="186">
        <v>0</v>
      </c>
      <c r="E20" s="266">
        <f t="shared" si="6"/>
        <v>0</v>
      </c>
      <c r="F20" s="127">
        <v>2</v>
      </c>
      <c r="G20" s="267">
        <f t="shared" si="7"/>
        <v>0.46082949308755761</v>
      </c>
      <c r="H20" s="127">
        <v>0</v>
      </c>
      <c r="I20" s="266">
        <f t="shared" si="8"/>
        <v>0</v>
      </c>
      <c r="J20" s="248">
        <f t="shared" si="9"/>
        <v>4</v>
      </c>
      <c r="K20" s="267">
        <f t="shared" si="10"/>
        <v>5.2246603970741906E-2</v>
      </c>
    </row>
    <row r="21" spans="1:11" ht="15" customHeight="1" x14ac:dyDescent="0.3">
      <c r="A21" s="177" t="s">
        <v>88</v>
      </c>
      <c r="B21" s="127">
        <v>98</v>
      </c>
      <c r="C21" s="265">
        <f t="shared" si="11"/>
        <v>2.3135033050047218</v>
      </c>
      <c r="D21" s="186">
        <v>5</v>
      </c>
      <c r="E21" s="266">
        <f t="shared" si="11"/>
        <v>0.23651844843897823</v>
      </c>
      <c r="F21" s="127">
        <v>0</v>
      </c>
      <c r="G21" s="267">
        <f t="shared" si="11"/>
        <v>0</v>
      </c>
      <c r="H21" s="127">
        <v>0</v>
      </c>
      <c r="I21" s="266">
        <f t="shared" si="8"/>
        <v>0</v>
      </c>
      <c r="J21" s="248">
        <f t="shared" si="9"/>
        <v>103</v>
      </c>
      <c r="K21" s="267">
        <f t="shared" si="10"/>
        <v>1.345350052246604</v>
      </c>
    </row>
    <row r="22" spans="1:11" ht="15" customHeight="1" thickBot="1" x14ac:dyDescent="0.35">
      <c r="A22" s="154" t="s">
        <v>70</v>
      </c>
      <c r="B22" s="268">
        <v>34</v>
      </c>
      <c r="C22" s="269">
        <f t="shared" si="11"/>
        <v>0.80264400377714828</v>
      </c>
      <c r="D22" s="132">
        <v>13</v>
      </c>
      <c r="E22" s="270">
        <f t="shared" si="11"/>
        <v>0.61494796594134349</v>
      </c>
      <c r="F22" s="130">
        <v>4</v>
      </c>
      <c r="G22" s="271">
        <f t="shared" si="11"/>
        <v>0.92165898617511521</v>
      </c>
      <c r="H22" s="130">
        <v>0</v>
      </c>
      <c r="I22" s="270">
        <f t="shared" si="8"/>
        <v>0</v>
      </c>
      <c r="J22" s="272">
        <f t="shared" si="9"/>
        <v>51</v>
      </c>
      <c r="K22" s="271">
        <f t="shared" si="10"/>
        <v>0.66614420062695923</v>
      </c>
    </row>
    <row r="23" spans="1:11" x14ac:dyDescent="0.3">
      <c r="B23" s="138"/>
    </row>
  </sheetData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6</vt:i4>
      </vt:variant>
    </vt:vector>
  </HeadingPairs>
  <TitlesOfParts>
    <vt:vector size="18" baseType="lpstr">
      <vt:lpstr>Riepilogo tabelle e figure</vt:lpstr>
      <vt:lpstr>Tabella 2.1c</vt:lpstr>
      <vt:lpstr>Tabella 2.2c</vt:lpstr>
      <vt:lpstr>Tabella 2.23</vt:lpstr>
      <vt:lpstr>Tabella 2.24</vt:lpstr>
      <vt:lpstr>Tabella 2.25</vt:lpstr>
      <vt:lpstr>Tabella 2.26</vt:lpstr>
      <vt:lpstr>Tabella 2.27</vt:lpstr>
      <vt:lpstr>Tabella 2.28</vt:lpstr>
      <vt:lpstr>Tabella 2.29</vt:lpstr>
      <vt:lpstr>Tabella 2.30</vt:lpstr>
      <vt:lpstr>Tabella 2.31</vt:lpstr>
      <vt:lpstr>'Tabella 2.25'!Area_stampa</vt:lpstr>
      <vt:lpstr>'Tabella 2.26'!Area_stampa</vt:lpstr>
      <vt:lpstr>'Tabella 2.27'!Area_stampa</vt:lpstr>
      <vt:lpstr>'Tabella 2.28'!Area_stampa</vt:lpstr>
      <vt:lpstr>'Tabella 2.29'!Area_stampa</vt:lpstr>
      <vt:lpstr>'Tabella 2.31'!Area_stampa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Cornacchia Attanasio</dc:creator>
  <cp:lastModifiedBy>Cornacchia Attanasio</cp:lastModifiedBy>
  <dcterms:created xsi:type="dcterms:W3CDTF">2015-06-05T18:19:34Z</dcterms:created>
  <dcterms:modified xsi:type="dcterms:W3CDTF">2024-10-28T20:25:22Z</dcterms:modified>
</cp:coreProperties>
</file>