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RDGERARDCE\OneDrive - NESTLE\Cedric\Microorganisms\Micro Hazards\Parasites\COST Action\Lisbon\"/>
    </mc:Choice>
  </mc:AlternateContent>
  <bookViews>
    <workbookView xWindow="0" yWindow="0" windowWidth="25200" windowHeight="11250"/>
  </bookViews>
  <sheets>
    <sheet name="Search 1" sheetId="2" r:id="rId1"/>
  </sheets>
  <definedNames>
    <definedName name="_xlnm._FilterDatabase" localSheetId="0" hidden="1">'Search 1'!$B$15:$P$497</definedName>
    <definedName name="bfig3" localSheetId="0">'Search 1'!#REF!</definedName>
    <definedName name="DataInput">'Search 1'!#REF!</definedName>
    <definedName name="Filter">'Search 1'!#REF!</definedName>
    <definedName name="_xlnm.Print_Area" localSheetId="0">'Search 1'!$B$15:$H$15</definedName>
  </definedNames>
  <calcPr calcId="162913"/>
</workbook>
</file>

<file path=xl/calcChain.xml><?xml version="1.0" encoding="utf-8"?>
<calcChain xmlns="http://schemas.openxmlformats.org/spreadsheetml/2006/main">
  <c r="J412" i="2" l="1"/>
  <c r="I412" i="2" s="1"/>
  <c r="P412" i="2" a="1"/>
  <c r="P412" i="2" s="1"/>
  <c r="J483" i="2"/>
  <c r="I483" i="2" s="1"/>
  <c r="J456" i="2"/>
  <c r="I456" i="2" s="1"/>
  <c r="P456" i="2" a="1"/>
  <c r="P456" i="2" s="1"/>
  <c r="P106" i="2" a="1"/>
  <c r="P106" i="2" s="1"/>
  <c r="J136" i="2"/>
  <c r="I136" i="2" s="1"/>
  <c r="P136" i="2" a="1"/>
  <c r="P136" i="2" s="1"/>
  <c r="P227" i="2" l="1" a="1"/>
  <c r="P227" i="2" s="1"/>
  <c r="J227" i="2"/>
  <c r="I227" i="2" s="1"/>
  <c r="P199" i="2" a="1"/>
  <c r="P199" i="2" s="1"/>
  <c r="J199" i="2"/>
  <c r="I199" i="2" s="1"/>
  <c r="P239" i="2" a="1"/>
  <c r="P239" i="2" s="1"/>
  <c r="P244" i="2" a="1"/>
  <c r="P244" i="2" s="1"/>
  <c r="P240" i="2" a="1"/>
  <c r="P240" i="2" s="1"/>
  <c r="P245" i="2" a="1"/>
  <c r="P245" i="2" s="1"/>
  <c r="P241" i="2" a="1"/>
  <c r="P241" i="2" s="1"/>
  <c r="P242" i="2" a="1"/>
  <c r="P242" i="2" s="1"/>
  <c r="P243" i="2" a="1"/>
  <c r="P243" i="2" s="1"/>
  <c r="P246" i="2" a="1"/>
  <c r="P246" i="2" s="1"/>
  <c r="I63" i="2"/>
  <c r="P286" i="2" a="1"/>
  <c r="P286" i="2" s="1"/>
  <c r="J286" i="2"/>
  <c r="I286" i="2" s="1"/>
  <c r="J41" i="2" l="1"/>
  <c r="I41" i="2" s="1"/>
  <c r="P41" i="2" a="1"/>
  <c r="P41" i="2" s="1"/>
  <c r="J42" i="2"/>
  <c r="I42" i="2" s="1"/>
  <c r="P42" i="2" a="1"/>
  <c r="P42" i="2" s="1"/>
  <c r="J43" i="2"/>
  <c r="I43" i="2" s="1"/>
  <c r="P43" i="2" a="1"/>
  <c r="P43" i="2" s="1"/>
  <c r="J44" i="2"/>
  <c r="I44" i="2" s="1"/>
  <c r="P44" i="2" a="1"/>
  <c r="P44" i="2" s="1"/>
  <c r="P274" i="2" a="1"/>
  <c r="P274" i="2" s="1"/>
  <c r="J274" i="2"/>
  <c r="I274" i="2" s="1"/>
  <c r="J66" i="2"/>
  <c r="I66" i="2" s="1"/>
  <c r="P66" i="2" a="1"/>
  <c r="P66" i="2" s="1"/>
  <c r="J65" i="2"/>
  <c r="I65" i="2" s="1"/>
  <c r="P65" i="2" a="1"/>
  <c r="P65" i="2" s="1"/>
  <c r="P394" i="2" a="1"/>
  <c r="P394" i="2" s="1"/>
  <c r="J394" i="2"/>
  <c r="I394" i="2" s="1"/>
  <c r="P391" i="2" a="1"/>
  <c r="P391" i="2" s="1"/>
  <c r="J391" i="2"/>
  <c r="I391" i="2" s="1"/>
  <c r="P393" i="2" a="1"/>
  <c r="P393" i="2" s="1"/>
  <c r="J393" i="2"/>
  <c r="I393" i="2" s="1"/>
  <c r="P481" i="2" a="1"/>
  <c r="P481" i="2" s="1"/>
  <c r="J481" i="2"/>
  <c r="I481" i="2" s="1"/>
  <c r="J478" i="2" l="1"/>
  <c r="I478" i="2" s="1"/>
  <c r="J118" i="2" l="1"/>
  <c r="I118" i="2" s="1"/>
  <c r="P118" i="2" a="1"/>
  <c r="P118" i="2" s="1"/>
  <c r="J115" i="2"/>
  <c r="I115" i="2" s="1"/>
  <c r="P115" i="2" a="1"/>
  <c r="P115" i="2" s="1"/>
  <c r="J108" i="2"/>
  <c r="I108" i="2" s="1"/>
  <c r="P108" i="2" a="1"/>
  <c r="P108" i="2" s="1"/>
  <c r="J114" i="2"/>
  <c r="I114" i="2" s="1"/>
  <c r="P114" i="2" a="1"/>
  <c r="P114" i="2" s="1"/>
  <c r="J119" i="2"/>
  <c r="I119" i="2" s="1"/>
  <c r="P119" i="2" a="1"/>
  <c r="P119" i="2" s="1"/>
  <c r="J120" i="2"/>
  <c r="I120" i="2" s="1"/>
  <c r="P120" i="2" a="1"/>
  <c r="P120" i="2" s="1"/>
  <c r="J121" i="2"/>
  <c r="I121" i="2" s="1"/>
  <c r="P121" i="2" a="1"/>
  <c r="P121" i="2" s="1"/>
  <c r="J107" i="2"/>
  <c r="I107" i="2" s="1"/>
  <c r="P107" i="2" a="1"/>
  <c r="P107" i="2" s="1"/>
  <c r="J424" i="2"/>
  <c r="I424" i="2" s="1"/>
  <c r="P424" i="2" a="1"/>
  <c r="P424" i="2" s="1"/>
  <c r="J341" i="2"/>
  <c r="I341" i="2" s="1"/>
  <c r="P341" i="2" a="1"/>
  <c r="P341" i="2" s="1"/>
  <c r="J299" i="2"/>
  <c r="I299" i="2" s="1"/>
  <c r="P299" i="2" a="1"/>
  <c r="P299" i="2" s="1"/>
  <c r="J300" i="2"/>
  <c r="I300" i="2" s="1"/>
  <c r="P300" i="2" a="1"/>
  <c r="P300" i="2" s="1"/>
  <c r="P281" i="2" l="1" a="1"/>
  <c r="P281" i="2" s="1"/>
  <c r="P282" i="2" a="1"/>
  <c r="P282" i="2" s="1"/>
  <c r="P283" i="2" a="1"/>
  <c r="P283" i="2" s="1"/>
  <c r="J282" i="2"/>
  <c r="I282" i="2" s="1"/>
  <c r="J283" i="2"/>
  <c r="I283" i="2" s="1"/>
  <c r="J281" i="2"/>
  <c r="I281" i="2" s="1"/>
  <c r="P470" i="2" a="1"/>
  <c r="P470" i="2" s="1"/>
  <c r="J470" i="2"/>
  <c r="I470" i="2" s="1"/>
  <c r="P220" i="2" a="1"/>
  <c r="P220" i="2" s="1"/>
  <c r="J220" i="2"/>
  <c r="I220" i="2" s="1"/>
  <c r="P298" i="2" a="1"/>
  <c r="P298" i="2" s="1"/>
  <c r="J298" i="2"/>
  <c r="I298" i="2" s="1"/>
  <c r="J468" i="2"/>
  <c r="I468" i="2" s="1"/>
  <c r="P468" i="2" a="1"/>
  <c r="P468" i="2" s="1"/>
  <c r="J469" i="2"/>
  <c r="P295" i="2" a="1"/>
  <c r="P295" i="2" s="1"/>
  <c r="J295" i="2"/>
  <c r="I295" i="2" s="1"/>
  <c r="J489" i="2"/>
  <c r="I489" i="2" s="1"/>
  <c r="J490" i="2"/>
  <c r="I490" i="2" s="1"/>
  <c r="J491" i="2"/>
  <c r="I491" i="2" s="1"/>
  <c r="J492" i="2"/>
  <c r="I492" i="2" s="1"/>
  <c r="J488" i="2"/>
  <c r="P489" i="2" a="1"/>
  <c r="P489" i="2" s="1"/>
  <c r="P490" i="2" a="1"/>
  <c r="P490" i="2" s="1"/>
  <c r="P491" i="2" a="1"/>
  <c r="P491" i="2" s="1"/>
  <c r="P492" i="2" a="1"/>
  <c r="P492" i="2" s="1"/>
  <c r="J471" i="2"/>
  <c r="J472" i="2"/>
  <c r="J311" i="2"/>
  <c r="I311" i="2" s="1"/>
  <c r="J312" i="2"/>
  <c r="I312" i="2" s="1"/>
  <c r="J313" i="2"/>
  <c r="I313" i="2" s="1"/>
  <c r="J310" i="2"/>
  <c r="I310" i="2" s="1"/>
  <c r="P314" i="2" a="1"/>
  <c r="P314" i="2" s="1"/>
  <c r="P311" i="2" a="1"/>
  <c r="P311" i="2" s="1"/>
  <c r="P312" i="2" a="1"/>
  <c r="P312" i="2" s="1"/>
  <c r="P313" i="2" a="1"/>
  <c r="P313" i="2" s="1"/>
  <c r="P310" i="2" a="1"/>
  <c r="P310" i="2" s="1"/>
  <c r="J314" i="2"/>
  <c r="I314" i="2" s="1"/>
  <c r="J377" i="2"/>
  <c r="I377" i="2" s="1"/>
  <c r="P377" i="2" a="1"/>
  <c r="P377" i="2" s="1"/>
  <c r="J287" i="2"/>
  <c r="I287" i="2" s="1"/>
  <c r="P287" i="2" a="1"/>
  <c r="P287" i="2" s="1"/>
  <c r="P462" i="2" a="1"/>
  <c r="P462" i="2" s="1"/>
  <c r="I462" i="2"/>
  <c r="P17" i="2" a="1"/>
  <c r="P17" i="2" s="1"/>
  <c r="P18" i="2" a="1"/>
  <c r="P18" i="2" s="1"/>
  <c r="P19" i="2" a="1"/>
  <c r="P19" i="2" s="1"/>
  <c r="P23" i="2" a="1"/>
  <c r="P23" i="2" s="1"/>
  <c r="P24" i="2" a="1"/>
  <c r="P24" i="2" s="1"/>
  <c r="P25" i="2" a="1"/>
  <c r="P25" i="2" s="1"/>
  <c r="P26" i="2" a="1"/>
  <c r="P26" i="2" s="1"/>
  <c r="P27" i="2" a="1"/>
  <c r="P27" i="2" s="1"/>
  <c r="P28" i="2" a="1"/>
  <c r="P28" i="2" s="1"/>
  <c r="P29" i="2" a="1"/>
  <c r="P29" i="2" s="1"/>
  <c r="P30" i="2" a="1"/>
  <c r="P30" i="2" s="1"/>
  <c r="P31" i="2" a="1"/>
  <c r="P31" i="2" s="1"/>
  <c r="P32" i="2" a="1"/>
  <c r="P32" i="2" s="1"/>
  <c r="P33" i="2" a="1"/>
  <c r="P33" i="2" s="1"/>
  <c r="P34" i="2" a="1"/>
  <c r="P34" i="2" s="1"/>
  <c r="P35" i="2" a="1"/>
  <c r="P35" i="2" s="1"/>
  <c r="P36" i="2" a="1"/>
  <c r="P36" i="2" s="1"/>
  <c r="P37" i="2" a="1"/>
  <c r="P37" i="2" s="1"/>
  <c r="P38" i="2" a="1"/>
  <c r="P38" i="2" s="1"/>
  <c r="P39" i="2" a="1"/>
  <c r="P39" i="2" s="1"/>
  <c r="P40" i="2" a="1"/>
  <c r="P40" i="2" s="1"/>
  <c r="P45" i="2" a="1"/>
  <c r="P45" i="2" s="1"/>
  <c r="P51" i="2" a="1"/>
  <c r="P51" i="2" s="1"/>
  <c r="P48" i="2" a="1"/>
  <c r="P48" i="2" s="1"/>
  <c r="P46" i="2" a="1"/>
  <c r="P46" i="2" s="1"/>
  <c r="P47" i="2" a="1"/>
  <c r="P47" i="2" s="1"/>
  <c r="P49" i="2" a="1"/>
  <c r="P49" i="2" s="1"/>
  <c r="P50" i="2" a="1"/>
  <c r="P50" i="2" s="1"/>
  <c r="P52" i="2" a="1"/>
  <c r="P52" i="2" s="1"/>
  <c r="P53" i="2" a="1"/>
  <c r="P53" i="2" s="1"/>
  <c r="P54" i="2" a="1"/>
  <c r="P54" i="2" s="1"/>
  <c r="P55" i="2" a="1"/>
  <c r="P55" i="2" s="1"/>
  <c r="P56" i="2" a="1"/>
  <c r="P56" i="2" s="1"/>
  <c r="P60" i="2" a="1"/>
  <c r="P60" i="2" s="1"/>
  <c r="P61" i="2" a="1"/>
  <c r="P61" i="2" s="1"/>
  <c r="P62" i="2" a="1"/>
  <c r="P62" i="2" s="1"/>
  <c r="P63" i="2" a="1"/>
  <c r="P63" i="2" s="1"/>
  <c r="P64" i="2" a="1"/>
  <c r="P64" i="2" s="1"/>
  <c r="P70" i="2" a="1"/>
  <c r="P70" i="2" s="1"/>
  <c r="P71" i="2" a="1"/>
  <c r="P71" i="2" s="1"/>
  <c r="P72" i="2" a="1"/>
  <c r="P72" i="2" s="1"/>
  <c r="P73" i="2" a="1"/>
  <c r="P73" i="2" s="1"/>
  <c r="P74" i="2" a="1"/>
  <c r="P74" i="2" s="1"/>
  <c r="P75" i="2" a="1"/>
  <c r="P75" i="2" s="1"/>
  <c r="P76" i="2" a="1"/>
  <c r="P76" i="2" s="1"/>
  <c r="P77" i="2" a="1"/>
  <c r="P77" i="2" s="1"/>
  <c r="P78" i="2" a="1"/>
  <c r="P78" i="2" s="1"/>
  <c r="P79" i="2" a="1"/>
  <c r="P79" i="2" s="1"/>
  <c r="P80" i="2" a="1"/>
  <c r="P80" i="2" s="1"/>
  <c r="P82" i="2" a="1"/>
  <c r="P82" i="2" s="1"/>
  <c r="P81" i="2" a="1"/>
  <c r="P81" i="2" s="1"/>
  <c r="P83" i="2" a="1"/>
  <c r="P83" i="2" s="1"/>
  <c r="P84" i="2" a="1"/>
  <c r="P84" i="2" s="1"/>
  <c r="P85" i="2" a="1"/>
  <c r="P85" i="2" s="1"/>
  <c r="P86" i="2" a="1"/>
  <c r="P86" i="2" s="1"/>
  <c r="P87" i="2" a="1"/>
  <c r="P87" i="2" s="1"/>
  <c r="P88" i="2" a="1"/>
  <c r="P88" i="2" s="1"/>
  <c r="P89" i="2" a="1"/>
  <c r="P89" i="2" s="1"/>
  <c r="P90" i="2" a="1"/>
  <c r="P90" i="2" s="1"/>
  <c r="P91" i="2" a="1"/>
  <c r="P91" i="2" s="1"/>
  <c r="P92" i="2" a="1"/>
  <c r="P92" i="2" s="1"/>
  <c r="P93" i="2" a="1"/>
  <c r="P93" i="2" s="1"/>
  <c r="P94" i="2" a="1"/>
  <c r="P94" i="2" s="1"/>
  <c r="P95" i="2" a="1"/>
  <c r="P95" i="2" s="1"/>
  <c r="P96" i="2" a="1"/>
  <c r="P96" i="2" s="1"/>
  <c r="P97" i="2" a="1"/>
  <c r="P97" i="2" s="1"/>
  <c r="P98" i="2" a="1"/>
  <c r="P98" i="2" s="1"/>
  <c r="P99" i="2" a="1"/>
  <c r="P99" i="2" s="1"/>
  <c r="P100" i="2" a="1"/>
  <c r="P100" i="2" s="1"/>
  <c r="P101" i="2" a="1"/>
  <c r="P101" i="2" s="1"/>
  <c r="P102" i="2" a="1"/>
  <c r="P102" i="2" s="1"/>
  <c r="P103" i="2" a="1"/>
  <c r="P103" i="2" s="1"/>
  <c r="P104" i="2" a="1"/>
  <c r="P104" i="2" s="1"/>
  <c r="P109" i="2" a="1"/>
  <c r="P109" i="2" s="1"/>
  <c r="P110" i="2" a="1"/>
  <c r="P110" i="2" s="1"/>
  <c r="P111" i="2" a="1"/>
  <c r="P111" i="2" s="1"/>
  <c r="P112" i="2" a="1"/>
  <c r="P112" i="2" s="1"/>
  <c r="P113" i="2" a="1"/>
  <c r="P113" i="2" s="1"/>
  <c r="P122" i="2" a="1"/>
  <c r="P122" i="2" s="1"/>
  <c r="P116" i="2" a="1"/>
  <c r="P116" i="2" s="1"/>
  <c r="P117" i="2" a="1"/>
  <c r="P117" i="2" s="1"/>
  <c r="P123" i="2" a="1"/>
  <c r="P123" i="2" s="1"/>
  <c r="P124" i="2" a="1"/>
  <c r="P124" i="2" s="1"/>
  <c r="P125" i="2" a="1"/>
  <c r="P125" i="2" s="1"/>
  <c r="P126" i="2" a="1"/>
  <c r="P126" i="2" s="1"/>
  <c r="P127" i="2" a="1"/>
  <c r="P127" i="2" s="1"/>
  <c r="P128" i="2" a="1"/>
  <c r="P128" i="2" s="1"/>
  <c r="P131" i="2" a="1"/>
  <c r="P131" i="2" s="1"/>
  <c r="P105" i="2" a="1"/>
  <c r="P105" i="2" s="1"/>
  <c r="P132" i="2" a="1"/>
  <c r="P132" i="2" s="1"/>
  <c r="P134" i="2" a="1"/>
  <c r="P134" i="2" s="1"/>
  <c r="P137" i="2" a="1"/>
  <c r="P137" i="2" s="1"/>
  <c r="P138" i="2" a="1"/>
  <c r="P138" i="2" s="1"/>
  <c r="P139" i="2" a="1"/>
  <c r="P139" i="2" s="1"/>
  <c r="P140" i="2" a="1"/>
  <c r="P140" i="2" s="1"/>
  <c r="P141" i="2" a="1"/>
  <c r="P141" i="2" s="1"/>
  <c r="P142" i="2" a="1"/>
  <c r="P142" i="2" s="1"/>
  <c r="P143" i="2" a="1"/>
  <c r="P143" i="2" s="1"/>
  <c r="P144" i="2" a="1"/>
  <c r="P144" i="2" s="1"/>
  <c r="P145" i="2" a="1"/>
  <c r="P145" i="2" s="1"/>
  <c r="P146" i="2" a="1"/>
  <c r="P146" i="2" s="1"/>
  <c r="P147" i="2" a="1"/>
  <c r="P147" i="2" s="1"/>
  <c r="P148" i="2" a="1"/>
  <c r="P148" i="2" s="1"/>
  <c r="P149" i="2" a="1"/>
  <c r="P149" i="2" s="1"/>
  <c r="P150" i="2" a="1"/>
  <c r="P150" i="2" s="1"/>
  <c r="P151" i="2" a="1"/>
  <c r="P151" i="2" s="1"/>
  <c r="P152" i="2" a="1"/>
  <c r="P152" i="2" s="1"/>
  <c r="P153" i="2" a="1"/>
  <c r="P153" i="2" s="1"/>
  <c r="P154" i="2" a="1"/>
  <c r="P154" i="2" s="1"/>
  <c r="P155" i="2" a="1"/>
  <c r="P155" i="2" s="1"/>
  <c r="P469" i="2" a="1"/>
  <c r="P469" i="2" s="1"/>
  <c r="P156" i="2" a="1"/>
  <c r="P156" i="2" s="1"/>
  <c r="P157" i="2" a="1"/>
  <c r="P157" i="2" s="1"/>
  <c r="P158" i="2" a="1"/>
  <c r="P158" i="2" s="1"/>
  <c r="P159" i="2" a="1"/>
  <c r="P159" i="2" s="1"/>
  <c r="P160" i="2" a="1"/>
  <c r="P160" i="2" s="1"/>
  <c r="P161" i="2" a="1"/>
  <c r="P161" i="2" s="1"/>
  <c r="P162" i="2" a="1"/>
  <c r="P162" i="2" s="1"/>
  <c r="P164" i="2" a="1"/>
  <c r="P164" i="2" s="1"/>
  <c r="P163" i="2" a="1"/>
  <c r="P163" i="2" s="1"/>
  <c r="P165" i="2" a="1"/>
  <c r="P165" i="2" s="1"/>
  <c r="P488" i="2" a="1"/>
  <c r="P488" i="2" s="1"/>
  <c r="P166" i="2" a="1"/>
  <c r="P166" i="2" s="1"/>
  <c r="P167" i="2" a="1"/>
  <c r="P167" i="2" s="1"/>
  <c r="P168" i="2" a="1"/>
  <c r="P168" i="2" s="1"/>
  <c r="P169" i="2" a="1"/>
  <c r="P169" i="2" s="1"/>
  <c r="P170" i="2" a="1"/>
  <c r="P170" i="2" s="1"/>
  <c r="P471" i="2" a="1"/>
  <c r="P471" i="2" s="1"/>
  <c r="P472" i="2" a="1"/>
  <c r="P472" i="2" s="1"/>
  <c r="P171" i="2" a="1"/>
  <c r="P171" i="2" s="1"/>
  <c r="P172" i="2" a="1"/>
  <c r="P172" i="2" s="1"/>
  <c r="P173" i="2" a="1"/>
  <c r="P173" i="2" s="1"/>
  <c r="P176" i="2" a="1"/>
  <c r="P176" i="2" s="1"/>
  <c r="P175" i="2" a="1"/>
  <c r="P175" i="2" s="1"/>
  <c r="P177" i="2" a="1"/>
  <c r="P177" i="2" s="1"/>
  <c r="P179" i="2" a="1"/>
  <c r="P179" i="2" s="1"/>
  <c r="P180" i="2" a="1"/>
  <c r="P180" i="2" s="1"/>
  <c r="P182" i="2" a="1"/>
  <c r="P182" i="2" s="1"/>
  <c r="P183" i="2" a="1"/>
  <c r="P183" i="2" s="1"/>
  <c r="P184" i="2" a="1"/>
  <c r="P184" i="2" s="1"/>
  <c r="P185" i="2" a="1"/>
  <c r="P185" i="2" s="1"/>
  <c r="P186" i="2" a="1"/>
  <c r="P186" i="2" s="1"/>
  <c r="P187" i="2" a="1"/>
  <c r="P187" i="2" s="1"/>
  <c r="P188" i="2" a="1"/>
  <c r="P188" i="2" s="1"/>
  <c r="P189" i="2" a="1"/>
  <c r="P189" i="2" s="1"/>
  <c r="P190" i="2" a="1"/>
  <c r="P190" i="2" s="1"/>
  <c r="P191" i="2" a="1"/>
  <c r="P191" i="2" s="1"/>
  <c r="P192" i="2" a="1"/>
  <c r="P192" i="2" s="1"/>
  <c r="P193" i="2" a="1"/>
  <c r="P193" i="2" s="1"/>
  <c r="P194" i="2" a="1"/>
  <c r="P194" i="2" s="1"/>
  <c r="P195" i="2" a="1"/>
  <c r="P195" i="2" s="1"/>
  <c r="P196" i="2" a="1"/>
  <c r="P196" i="2" s="1"/>
  <c r="P197" i="2" a="1"/>
  <c r="P197" i="2" s="1"/>
  <c r="P198" i="2" a="1"/>
  <c r="P198" i="2" s="1"/>
  <c r="P200" i="2" a="1"/>
  <c r="P200" i="2" s="1"/>
  <c r="P201" i="2" a="1"/>
  <c r="P201" i="2" s="1"/>
  <c r="P202" i="2" a="1"/>
  <c r="P202" i="2" s="1"/>
  <c r="P203" i="2" a="1"/>
  <c r="P203" i="2" s="1"/>
  <c r="P204" i="2" a="1"/>
  <c r="P204" i="2" s="1"/>
  <c r="P205" i="2" a="1"/>
  <c r="P205" i="2" s="1"/>
  <c r="P206" i="2" a="1"/>
  <c r="P206" i="2" s="1"/>
  <c r="P207" i="2" a="1"/>
  <c r="P207" i="2" s="1"/>
  <c r="P208" i="2" a="1"/>
  <c r="P208" i="2" s="1"/>
  <c r="P209" i="2" a="1"/>
  <c r="P209" i="2" s="1"/>
  <c r="P210" i="2" a="1"/>
  <c r="P210" i="2" s="1"/>
  <c r="P211" i="2" a="1"/>
  <c r="P211" i="2" s="1"/>
  <c r="P212" i="2" a="1"/>
  <c r="P212" i="2" s="1"/>
  <c r="P213" i="2" a="1"/>
  <c r="P213" i="2" s="1"/>
  <c r="P214" i="2" a="1"/>
  <c r="P214" i="2" s="1"/>
  <c r="P215" i="2" a="1"/>
  <c r="P215" i="2" s="1"/>
  <c r="P216" i="2" a="1"/>
  <c r="P216" i="2" s="1"/>
  <c r="P217" i="2" a="1"/>
  <c r="P217" i="2" s="1"/>
  <c r="P218" i="2" a="1"/>
  <c r="P218" i="2" s="1"/>
  <c r="P219" i="2" a="1"/>
  <c r="P219" i="2" s="1"/>
  <c r="P221" i="2" a="1"/>
  <c r="P221" i="2" s="1"/>
  <c r="P222" i="2" a="1"/>
  <c r="P222" i="2" s="1"/>
  <c r="P223" i="2" a="1"/>
  <c r="P223" i="2" s="1"/>
  <c r="P224" i="2" a="1"/>
  <c r="P224" i="2" s="1"/>
  <c r="P225" i="2" a="1"/>
  <c r="P225" i="2" s="1"/>
  <c r="P226" i="2" a="1"/>
  <c r="P226" i="2" s="1"/>
  <c r="P228" i="2" a="1"/>
  <c r="P228" i="2" s="1"/>
  <c r="P229" i="2" a="1"/>
  <c r="P229" i="2" s="1"/>
  <c r="P230" i="2" a="1"/>
  <c r="P230" i="2" s="1"/>
  <c r="P231" i="2" a="1"/>
  <c r="P231" i="2" s="1"/>
  <c r="P232" i="2" a="1"/>
  <c r="P232" i="2" s="1"/>
  <c r="P482" i="2" a="1"/>
  <c r="P482" i="2" s="1"/>
  <c r="P463" i="2" a="1"/>
  <c r="P463" i="2" s="1"/>
  <c r="P465" i="2" a="1"/>
  <c r="P465" i="2" s="1"/>
  <c r="P464" i="2" a="1"/>
  <c r="P464" i="2" s="1"/>
  <c r="P178" i="2" a="1"/>
  <c r="P178" i="2" s="1"/>
  <c r="P480" i="2" a="1"/>
  <c r="P480" i="2" s="1"/>
  <c r="P233" i="2" a="1"/>
  <c r="P233" i="2" s="1"/>
  <c r="P234" i="2" a="1"/>
  <c r="P234" i="2" s="1"/>
  <c r="P235" i="2" a="1"/>
  <c r="P235" i="2" s="1"/>
  <c r="P236" i="2" a="1"/>
  <c r="P236" i="2" s="1"/>
  <c r="P237" i="2" a="1"/>
  <c r="P237" i="2" s="1"/>
  <c r="P238" i="2" a="1"/>
  <c r="P238" i="2" s="1"/>
  <c r="P247" i="2" a="1"/>
  <c r="P247" i="2" s="1"/>
  <c r="P248" i="2" a="1"/>
  <c r="P248" i="2" s="1"/>
  <c r="P249" i="2" a="1"/>
  <c r="P249" i="2" s="1"/>
  <c r="P250" i="2" a="1"/>
  <c r="P250" i="2" s="1"/>
  <c r="P251" i="2" a="1"/>
  <c r="P251" i="2" s="1"/>
  <c r="P252" i="2" a="1"/>
  <c r="P252" i="2" s="1"/>
  <c r="P253" i="2" a="1"/>
  <c r="P253" i="2" s="1"/>
  <c r="P254" i="2" a="1"/>
  <c r="P254" i="2" s="1"/>
  <c r="P255" i="2" a="1"/>
  <c r="P255" i="2" s="1"/>
  <c r="P256" i="2" a="1"/>
  <c r="P256" i="2" s="1"/>
  <c r="P257" i="2" a="1"/>
  <c r="P257" i="2" s="1"/>
  <c r="P258" i="2" a="1"/>
  <c r="P258" i="2" s="1"/>
  <c r="P259" i="2" a="1"/>
  <c r="P259" i="2" s="1"/>
  <c r="J178" i="2"/>
  <c r="I178" i="2" s="1"/>
  <c r="J138" i="2"/>
  <c r="I465" i="2"/>
  <c r="I464" i="2"/>
  <c r="I463" i="2"/>
  <c r="I482" i="2"/>
  <c r="I480" i="2"/>
  <c r="I163" i="2"/>
  <c r="J181" i="2"/>
  <c r="I181" i="2" s="1"/>
  <c r="P181" i="2" a="1"/>
  <c r="P181" i="2" s="1"/>
  <c r="P277" i="2" a="1"/>
  <c r="P277" i="2" s="1"/>
  <c r="J277" i="2"/>
  <c r="I277" i="2" s="1"/>
  <c r="P276" i="2" a="1"/>
  <c r="P276" i="2" s="1"/>
  <c r="J276" i="2"/>
  <c r="I276" i="2" s="1"/>
  <c r="J354" i="2"/>
  <c r="I354" i="2" s="1"/>
  <c r="P303" i="2" l="1" a="1"/>
  <c r="P303" i="2" s="1"/>
  <c r="J303" i="2"/>
  <c r="J80" i="2"/>
  <c r="I80" i="2" s="1"/>
  <c r="P293" i="2" l="1" a="1"/>
  <c r="P293" i="2" s="1"/>
  <c r="J293" i="2"/>
  <c r="I293" i="2" s="1"/>
  <c r="P364" i="2" a="1"/>
  <c r="P364" i="2" s="1"/>
  <c r="J364" i="2"/>
  <c r="I364" i="2" s="1"/>
  <c r="P363" i="2" a="1"/>
  <c r="P363" i="2" s="1"/>
  <c r="J363" i="2"/>
  <c r="I363" i="2" s="1"/>
  <c r="P362" i="2" a="1"/>
  <c r="P362" i="2" s="1"/>
  <c r="J362" i="2"/>
  <c r="I362" i="2" s="1"/>
  <c r="J140" i="2"/>
  <c r="I140" i="2" s="1"/>
  <c r="J139" i="2"/>
  <c r="I139" i="2" s="1"/>
  <c r="I138" i="2"/>
  <c r="J188" i="2"/>
  <c r="I188" i="2" s="1"/>
  <c r="J187" i="2"/>
  <c r="I187" i="2" s="1"/>
  <c r="P307" i="2" a="1"/>
  <c r="P307" i="2" s="1"/>
  <c r="J307" i="2"/>
  <c r="I307" i="2" s="1"/>
  <c r="P306" i="2" a="1"/>
  <c r="P306" i="2" s="1"/>
  <c r="J306" i="2"/>
  <c r="I306" i="2" s="1"/>
  <c r="J230" i="2"/>
  <c r="I230" i="2" s="1"/>
  <c r="J231" i="2"/>
  <c r="I231" i="2" s="1"/>
  <c r="J221" i="2"/>
  <c r="I221" i="2" s="1"/>
  <c r="J232" i="2"/>
  <c r="I232" i="2" s="1"/>
  <c r="J198" i="2"/>
  <c r="I198" i="2" s="1"/>
  <c r="J197" i="2"/>
  <c r="I197" i="2" s="1"/>
  <c r="P275" i="2" a="1"/>
  <c r="P275" i="2" s="1"/>
  <c r="J275" i="2"/>
  <c r="I275" i="2" s="1"/>
  <c r="P354" i="2" a="1"/>
  <c r="P354" i="2" s="1"/>
  <c r="P353" i="2" a="1"/>
  <c r="P353" i="2" s="1"/>
  <c r="J353" i="2"/>
  <c r="I353" i="2" s="1"/>
  <c r="P352" i="2" a="1"/>
  <c r="P352" i="2" s="1"/>
  <c r="J352" i="2"/>
  <c r="I352" i="2" s="1"/>
  <c r="P284" i="2" a="1"/>
  <c r="P284" i="2" s="1"/>
  <c r="J284" i="2"/>
  <c r="I284" i="2" s="1"/>
  <c r="J288" i="2"/>
  <c r="I288" i="2" s="1"/>
  <c r="P479" i="2" a="1"/>
  <c r="P479" i="2" s="1"/>
  <c r="J285" i="2"/>
  <c r="I285" i="2" s="1"/>
  <c r="J273" i="2"/>
  <c r="I273" i="2" s="1"/>
  <c r="J351" i="2"/>
  <c r="I351" i="2" s="1"/>
  <c r="J196" i="2"/>
  <c r="I196" i="2" s="1"/>
  <c r="I164" i="2"/>
  <c r="J479" i="2"/>
  <c r="I479" i="2" s="1"/>
  <c r="I469" i="2"/>
  <c r="I166" i="2"/>
  <c r="I167" i="2"/>
  <c r="I168" i="2"/>
  <c r="I169" i="2"/>
  <c r="I170" i="2"/>
  <c r="I471" i="2"/>
  <c r="I160" i="2"/>
  <c r="I161" i="2"/>
  <c r="I162" i="2"/>
  <c r="I303" i="2"/>
  <c r="I154" i="2"/>
  <c r="I155" i="2"/>
  <c r="I157" i="2"/>
  <c r="I156" i="2"/>
  <c r="I158" i="2"/>
  <c r="J182" i="2"/>
  <c r="I182" i="2" s="1"/>
  <c r="J159" i="2"/>
  <c r="I159" i="2" s="1"/>
  <c r="J361" i="2"/>
  <c r="I361" i="2" s="1"/>
  <c r="I149" i="2"/>
  <c r="P301" i="2" a="1"/>
  <c r="P301" i="2" s="1"/>
  <c r="J301" i="2"/>
  <c r="I301" i="2" s="1"/>
  <c r="P459" i="2"/>
  <c r="J459" i="2"/>
  <c r="I459" i="2" s="1"/>
  <c r="I472" i="2"/>
  <c r="I488" i="2"/>
  <c r="P445" i="2" l="1" a="1"/>
  <c r="P445" i="2" s="1"/>
  <c r="J445" i="2"/>
  <c r="I445" i="2" s="1"/>
  <c r="J124" i="2"/>
  <c r="I124" i="2" s="1"/>
  <c r="P319" i="2" l="1" a="1"/>
  <c r="P319" i="2" s="1"/>
  <c r="J319" i="2"/>
  <c r="I319" i="2" s="1"/>
  <c r="J45" i="2"/>
  <c r="I45" i="2" s="1"/>
  <c r="J74" i="2"/>
  <c r="I74" i="2" s="1"/>
  <c r="J75" i="2"/>
  <c r="I75" i="2" s="1"/>
  <c r="P317" i="2" a="1"/>
  <c r="P317" i="2" s="1"/>
  <c r="J317" i="2"/>
  <c r="I317" i="2" s="1"/>
  <c r="P315" i="2" a="1"/>
  <c r="P315" i="2" s="1"/>
  <c r="J315" i="2"/>
  <c r="I315" i="2" s="1"/>
  <c r="J90" i="2"/>
  <c r="I90" i="2" s="1"/>
  <c r="J209" i="2"/>
  <c r="I209" i="2" s="1"/>
  <c r="J60" i="2"/>
  <c r="I60" i="2" s="1"/>
  <c r="P280" i="2" a="1"/>
  <c r="P280" i="2" s="1"/>
  <c r="J280" i="2"/>
  <c r="I280" i="2" s="1"/>
  <c r="J56" i="2"/>
  <c r="I56" i="2" s="1"/>
  <c r="J134" i="2"/>
  <c r="I134" i="2" s="1"/>
  <c r="P358" i="2" a="1"/>
  <c r="P358" i="2" s="1"/>
  <c r="J358" i="2"/>
  <c r="I358" i="2" s="1"/>
  <c r="J54" i="2"/>
  <c r="I54" i="2" s="1"/>
  <c r="J55" i="2"/>
  <c r="I55" i="2" s="1"/>
  <c r="P439" i="2" a="1"/>
  <c r="P439" i="2" s="1"/>
  <c r="J439" i="2"/>
  <c r="I439" i="2" s="1"/>
  <c r="J19" i="2"/>
  <c r="I19" i="2" s="1"/>
  <c r="P457" i="2" a="1"/>
  <c r="P457" i="2" s="1"/>
  <c r="J457" i="2"/>
  <c r="I457" i="2" s="1"/>
  <c r="J238" i="2"/>
  <c r="I238" i="2" s="1"/>
  <c r="J237" i="2"/>
  <c r="I237" i="2" s="1"/>
  <c r="J137" i="2"/>
  <c r="I137" i="2" s="1"/>
  <c r="J127" i="2"/>
  <c r="I127" i="2" s="1"/>
  <c r="P369" i="2" a="1"/>
  <c r="P369" i="2" s="1"/>
  <c r="J369" i="2"/>
  <c r="I369" i="2" s="1"/>
  <c r="P371" i="2" a="1"/>
  <c r="P371" i="2" s="1"/>
  <c r="J371" i="2"/>
  <c r="I371" i="2" s="1"/>
  <c r="P425" i="2" a="1"/>
  <c r="P425" i="2" s="1"/>
  <c r="J425" i="2"/>
  <c r="I425" i="2" s="1"/>
  <c r="J126" i="2"/>
  <c r="I126" i="2" s="1"/>
  <c r="J88" i="2"/>
  <c r="I88" i="2" s="1"/>
  <c r="J87" i="2"/>
  <c r="I87" i="2" s="1"/>
  <c r="P361" i="2" a="1"/>
  <c r="P361" i="2" s="1"/>
  <c r="P374" i="2" a="1"/>
  <c r="P374" i="2" s="1"/>
  <c r="J374" i="2"/>
  <c r="I374" i="2" s="1"/>
  <c r="P376" i="2" a="1"/>
  <c r="P376" i="2" s="1"/>
  <c r="J376" i="2"/>
  <c r="I376" i="2" s="1"/>
  <c r="P375" i="2" a="1"/>
  <c r="P375" i="2" s="1"/>
  <c r="J375" i="2"/>
  <c r="I375" i="2" s="1"/>
  <c r="J373" i="2"/>
  <c r="I373" i="2" s="1"/>
  <c r="P373" i="2" a="1"/>
  <c r="P373" i="2" s="1"/>
  <c r="P304" i="2" a="1"/>
  <c r="P304" i="2" s="1"/>
  <c r="J304" i="2"/>
  <c r="I304" i="2" s="1"/>
  <c r="J96" i="2"/>
  <c r="I96" i="2" s="1"/>
  <c r="J95" i="2"/>
  <c r="I95" i="2" s="1"/>
  <c r="J94" i="2"/>
  <c r="I94" i="2" s="1"/>
  <c r="P403" i="2" a="1"/>
  <c r="P403" i="2" s="1"/>
  <c r="J403" i="2"/>
  <c r="I403" i="2" s="1"/>
  <c r="P401" i="2" a="1"/>
  <c r="P401" i="2" s="1"/>
  <c r="J401" i="2"/>
  <c r="I401" i="2" s="1"/>
  <c r="P290" i="2" a="1"/>
  <c r="P290" i="2" s="1"/>
  <c r="J290" i="2"/>
  <c r="I290" i="2" s="1"/>
  <c r="J125" i="2"/>
  <c r="I125" i="2" s="1"/>
  <c r="P316" i="2" a="1"/>
  <c r="P316" i="2" s="1"/>
  <c r="J316" i="2"/>
  <c r="I316" i="2" s="1"/>
  <c r="J49" i="2"/>
  <c r="I49" i="2" s="1"/>
  <c r="P308" i="2" a="1"/>
  <c r="P308" i="2" s="1"/>
  <c r="J308" i="2"/>
  <c r="I308" i="2" s="1"/>
  <c r="P309" i="2" a="1"/>
  <c r="P309" i="2" s="1"/>
  <c r="J309" i="2"/>
  <c r="I309" i="2" s="1"/>
  <c r="P318" i="2" a="1"/>
  <c r="P318" i="2" s="1"/>
  <c r="J318" i="2"/>
  <c r="I318" i="2" s="1"/>
  <c r="P455" i="2" a="1"/>
  <c r="P455" i="2" s="1"/>
  <c r="J455" i="2"/>
  <c r="I455" i="2" s="1"/>
  <c r="P454" i="2" a="1"/>
  <c r="P454" i="2" s="1"/>
  <c r="J454" i="2"/>
  <c r="I454" i="2" s="1"/>
  <c r="P453" i="2" a="1"/>
  <c r="P453" i="2" s="1"/>
  <c r="J453" i="2"/>
  <c r="I453" i="2" s="1"/>
  <c r="J84" i="2"/>
  <c r="I84" i="2" s="1"/>
  <c r="J85" i="2"/>
  <c r="I85" i="2" s="1"/>
  <c r="J86" i="2"/>
  <c r="I86" i="2" s="1"/>
  <c r="P400" i="2" a="1"/>
  <c r="P400" i="2" s="1"/>
  <c r="J400" i="2"/>
  <c r="I400" i="2" s="1"/>
  <c r="P399" i="2" a="1"/>
  <c r="P399" i="2" s="1"/>
  <c r="J399" i="2"/>
  <c r="I399" i="2" s="1"/>
  <c r="P398" i="2" a="1"/>
  <c r="P398" i="2" s="1"/>
  <c r="J398" i="2"/>
  <c r="I398" i="2" s="1"/>
  <c r="J27" i="2" l="1"/>
  <c r="I27" i="2" s="1"/>
  <c r="J30" i="2"/>
  <c r="I30" i="2" s="1"/>
  <c r="J33" i="2"/>
  <c r="I33" i="2" s="1"/>
  <c r="J36" i="2"/>
  <c r="I36" i="2" s="1"/>
  <c r="J26" i="2"/>
  <c r="I26" i="2" s="1"/>
  <c r="J29" i="2"/>
  <c r="I29" i="2" s="1"/>
  <c r="J32" i="2"/>
  <c r="I32" i="2" s="1"/>
  <c r="J35" i="2"/>
  <c r="I35" i="2" s="1"/>
  <c r="J180" i="2"/>
  <c r="I180" i="2" s="1"/>
  <c r="J48" i="2"/>
  <c r="I48" i="2" s="1"/>
  <c r="J51" i="2"/>
  <c r="I51" i="2" s="1"/>
  <c r="J52" i="2"/>
  <c r="I52" i="2" s="1"/>
  <c r="J113" i="2" l="1"/>
  <c r="I113" i="2" s="1"/>
  <c r="J112" i="2"/>
  <c r="I112" i="2" s="1"/>
  <c r="J116" i="2"/>
  <c r="I116" i="2" s="1"/>
  <c r="J111" i="2"/>
  <c r="I111" i="2" s="1"/>
  <c r="J123" i="2"/>
  <c r="I123" i="2" s="1"/>
  <c r="J110" i="2"/>
  <c r="I110" i="2" s="1"/>
  <c r="J122" i="2"/>
  <c r="I122" i="2" s="1"/>
  <c r="J460" i="2"/>
  <c r="I460" i="2" s="1"/>
  <c r="P269" i="2" a="1"/>
  <c r="P269" i="2" s="1"/>
  <c r="J269" i="2"/>
  <c r="I269" i="2" s="1"/>
  <c r="P268" i="2" a="1"/>
  <c r="P268" i="2" s="1"/>
  <c r="J268" i="2"/>
  <c r="I268" i="2" s="1"/>
  <c r="P266" i="2" a="1"/>
  <c r="P266" i="2" s="1"/>
  <c r="J266" i="2"/>
  <c r="I266" i="2" s="1"/>
  <c r="P292" i="2" a="1"/>
  <c r="P292" i="2" s="1"/>
  <c r="J292" i="2"/>
  <c r="I292" i="2" s="1"/>
  <c r="I165" i="2" l="1"/>
  <c r="I150" i="2"/>
  <c r="I258" i="2" l="1"/>
  <c r="P461" i="2" a="1"/>
  <c r="P461" i="2" s="1"/>
  <c r="J461" i="2"/>
  <c r="I461" i="2" s="1"/>
  <c r="P260" i="2" a="1"/>
  <c r="P260" i="2" s="1"/>
  <c r="I260" i="2"/>
  <c r="P351" i="2" a="1"/>
  <c r="P351" i="2" s="1"/>
  <c r="P273" i="2" a="1"/>
  <c r="P273" i="2" s="1"/>
  <c r="P285" i="2" a="1"/>
  <c r="P285" i="2" s="1"/>
  <c r="P288" i="2" a="1"/>
  <c r="P288" i="2" s="1"/>
  <c r="P16" i="2" l="1" a="1"/>
  <c r="P16" i="2" s="1"/>
  <c r="P261" i="2" a="1"/>
  <c r="P261" i="2" s="1"/>
  <c r="P270" i="2" a="1"/>
  <c r="P270" i="2" s="1"/>
  <c r="P271" i="2" a="1"/>
  <c r="P271" i="2" s="1"/>
  <c r="P272" i="2" a="1"/>
  <c r="P272" i="2" s="1"/>
  <c r="P263" i="2" a="1"/>
  <c r="P263" i="2" s="1"/>
  <c r="P264" i="2" a="1"/>
  <c r="P264" i="2" s="1"/>
  <c r="P262" i="2" a="1"/>
  <c r="P262" i="2" s="1"/>
  <c r="P265" i="2" a="1"/>
  <c r="P265" i="2" s="1"/>
  <c r="P278" i="2" a="1"/>
  <c r="P278" i="2" s="1"/>
  <c r="P279" i="2" a="1"/>
  <c r="P279" i="2" s="1"/>
  <c r="P294" i="2" a="1"/>
  <c r="P294" i="2" s="1"/>
  <c r="P289" i="2" a="1"/>
  <c r="P289" i="2" s="1"/>
  <c r="P291" i="2" a="1"/>
  <c r="P291" i="2" s="1"/>
  <c r="P296" i="2" a="1"/>
  <c r="P296" i="2" s="1"/>
  <c r="P297" i="2" a="1"/>
  <c r="P297" i="2" s="1"/>
  <c r="P305" i="2" a="1"/>
  <c r="P305" i="2" s="1"/>
  <c r="P302" i="2" a="1"/>
  <c r="P302" i="2" s="1"/>
  <c r="P321" i="2" a="1"/>
  <c r="P321" i="2" s="1"/>
  <c r="P322" i="2" a="1"/>
  <c r="P322" i="2" s="1"/>
  <c r="P323" i="2" a="1"/>
  <c r="P323" i="2" s="1"/>
  <c r="P324" i="2" a="1"/>
  <c r="P324" i="2" s="1"/>
  <c r="P325" i="2" a="1"/>
  <c r="P325" i="2" s="1"/>
  <c r="P326" i="2" a="1"/>
  <c r="P326" i="2" s="1"/>
  <c r="P327" i="2" a="1"/>
  <c r="P327" i="2" s="1"/>
  <c r="P328" i="2" a="1"/>
  <c r="P328" i="2" s="1"/>
  <c r="P329" i="2" a="1"/>
  <c r="P329" i="2" s="1"/>
  <c r="P330" i="2" a="1"/>
  <c r="P330" i="2" s="1"/>
  <c r="P331" i="2" a="1"/>
  <c r="P331" i="2" s="1"/>
  <c r="P332" i="2" a="1"/>
  <c r="P332" i="2" s="1"/>
  <c r="P333" i="2" a="1"/>
  <c r="P333" i="2" s="1"/>
  <c r="P334" i="2" a="1"/>
  <c r="P334" i="2" s="1"/>
  <c r="P335" i="2" a="1"/>
  <c r="P335" i="2" s="1"/>
  <c r="P336" i="2" a="1"/>
  <c r="P336" i="2" s="1"/>
  <c r="P337" i="2" a="1"/>
  <c r="P337" i="2" s="1"/>
  <c r="P338" i="2" a="1"/>
  <c r="P338" i="2" s="1"/>
  <c r="P339" i="2" a="1"/>
  <c r="P339" i="2" s="1"/>
  <c r="P343" i="2" a="1"/>
  <c r="P343" i="2" s="1"/>
  <c r="P344" i="2" a="1"/>
  <c r="P344" i="2" s="1"/>
  <c r="P345" i="2" a="1"/>
  <c r="P345" i="2" s="1"/>
  <c r="P359" i="2" a="1"/>
  <c r="P359" i="2" s="1"/>
  <c r="P340" i="2" a="1"/>
  <c r="P340" i="2" s="1"/>
  <c r="P342" i="2" a="1"/>
  <c r="P342" i="2" s="1"/>
  <c r="P360" i="2" a="1"/>
  <c r="P360" i="2" s="1"/>
  <c r="P365" i="2" a="1"/>
  <c r="P365" i="2" s="1"/>
  <c r="P366" i="2" a="1"/>
  <c r="P366" i="2" s="1"/>
  <c r="P367" i="2" a="1"/>
  <c r="P367" i="2" s="1"/>
  <c r="P372" i="2" a="1"/>
  <c r="P372" i="2" s="1"/>
  <c r="P368" i="2" a="1"/>
  <c r="P368" i="2" s="1"/>
  <c r="P370" i="2" a="1"/>
  <c r="P370" i="2" s="1"/>
  <c r="P379" i="2" a="1"/>
  <c r="P379" i="2" s="1"/>
  <c r="P378" i="2" a="1"/>
  <c r="P378" i="2" s="1"/>
  <c r="P380" i="2" a="1"/>
  <c r="P380" i="2" s="1"/>
  <c r="P383" i="2" a="1"/>
  <c r="P383" i="2" s="1"/>
  <c r="P385" i="2" a="1"/>
  <c r="P385" i="2" s="1"/>
  <c r="P386" i="2" a="1"/>
  <c r="P386" i="2" s="1"/>
  <c r="P387" i="2" a="1"/>
  <c r="P387" i="2" s="1"/>
  <c r="P389" i="2" a="1"/>
  <c r="P389" i="2" s="1"/>
  <c r="P390" i="2" a="1"/>
  <c r="P390" i="2" s="1"/>
  <c r="P392" i="2" a="1"/>
  <c r="P392" i="2" s="1"/>
  <c r="P395" i="2" a="1"/>
  <c r="P395" i="2" s="1"/>
  <c r="P396" i="2" a="1"/>
  <c r="P396" i="2" s="1"/>
  <c r="P397" i="2" a="1"/>
  <c r="P397" i="2" s="1"/>
  <c r="P402" i="2" a="1"/>
  <c r="P402" i="2" s="1"/>
  <c r="P404" i="2" a="1"/>
  <c r="P404" i="2" s="1"/>
  <c r="P405" i="2" a="1"/>
  <c r="P405" i="2" s="1"/>
  <c r="P406" i="2" a="1"/>
  <c r="P406" i="2" s="1"/>
  <c r="P407" i="2" a="1"/>
  <c r="P407" i="2" s="1"/>
  <c r="P408" i="2" a="1"/>
  <c r="P408" i="2" s="1"/>
  <c r="P409" i="2" a="1"/>
  <c r="P409" i="2" s="1"/>
  <c r="P410" i="2" a="1"/>
  <c r="P410" i="2" s="1"/>
  <c r="P411" i="2" a="1"/>
  <c r="P411" i="2" s="1"/>
  <c r="P413" i="2" a="1"/>
  <c r="P413" i="2" s="1"/>
  <c r="P414" i="2" a="1"/>
  <c r="P414" i="2" s="1"/>
  <c r="P415" i="2" a="1"/>
  <c r="P415" i="2" s="1"/>
  <c r="P416" i="2" a="1"/>
  <c r="P416" i="2" s="1"/>
  <c r="P417" i="2" a="1"/>
  <c r="P417" i="2" s="1"/>
  <c r="P418" i="2" a="1"/>
  <c r="P418" i="2" s="1"/>
  <c r="P419" i="2" a="1"/>
  <c r="P419" i="2" s="1"/>
  <c r="P420" i="2" a="1"/>
  <c r="P420" i="2" s="1"/>
  <c r="P421" i="2" a="1"/>
  <c r="P421" i="2" s="1"/>
  <c r="P422" i="2" a="1"/>
  <c r="P422" i="2" s="1"/>
  <c r="P423" i="2" a="1"/>
  <c r="P423" i="2" s="1"/>
  <c r="P426" i="2" a="1"/>
  <c r="P426" i="2" s="1"/>
  <c r="P427" i="2" a="1"/>
  <c r="P427" i="2" s="1"/>
  <c r="P428" i="2" a="1"/>
  <c r="P428" i="2" s="1"/>
  <c r="P429" i="2" a="1"/>
  <c r="P429" i="2" s="1"/>
  <c r="P430" i="2" a="1"/>
  <c r="P430" i="2" s="1"/>
  <c r="P431" i="2" a="1"/>
  <c r="P431" i="2" s="1"/>
  <c r="P432" i="2" a="1"/>
  <c r="P432" i="2" s="1"/>
  <c r="P434" i="2" a="1"/>
  <c r="P434" i="2" s="1"/>
  <c r="P433" i="2" a="1"/>
  <c r="P433" i="2" s="1"/>
  <c r="P435" i="2" a="1"/>
  <c r="P435" i="2" s="1"/>
  <c r="P436" i="2" a="1"/>
  <c r="P436" i="2" s="1"/>
  <c r="P437" i="2" a="1"/>
  <c r="P437" i="2" s="1"/>
  <c r="P438" i="2" a="1"/>
  <c r="P438" i="2" s="1"/>
  <c r="P440" i="2" a="1"/>
  <c r="P440" i="2" s="1"/>
  <c r="P441" i="2" a="1"/>
  <c r="P441" i="2" s="1"/>
  <c r="P442" i="2" a="1"/>
  <c r="P442" i="2" s="1"/>
  <c r="P451" i="2" a="1"/>
  <c r="P451" i="2" s="1"/>
  <c r="P452" i="2" a="1"/>
  <c r="P452" i="2" s="1"/>
  <c r="P443" i="2" a="1"/>
  <c r="P443" i="2" s="1"/>
  <c r="P444" i="2" a="1"/>
  <c r="P444" i="2" s="1"/>
  <c r="P446" i="2" a="1"/>
  <c r="P446" i="2" s="1"/>
  <c r="P448" i="2" a="1"/>
  <c r="P448" i="2" s="1"/>
  <c r="P447" i="2" a="1"/>
  <c r="P447" i="2" s="1"/>
  <c r="P449" i="2" a="1"/>
  <c r="P449" i="2" s="1"/>
  <c r="P450" i="2" a="1"/>
  <c r="P450" i="2" s="1"/>
  <c r="P458" i="2" a="1"/>
  <c r="P458" i="2" s="1"/>
  <c r="P493" i="2" a="1"/>
  <c r="P493" i="2" s="1"/>
  <c r="P466" i="2" a="1"/>
  <c r="P466" i="2" s="1"/>
  <c r="P467" i="2" a="1"/>
  <c r="P467" i="2" s="1"/>
  <c r="P484" i="2" a="1"/>
  <c r="P484" i="2" s="1"/>
  <c r="P485" i="2" a="1"/>
  <c r="P485" i="2" s="1"/>
  <c r="P486" i="2" a="1"/>
  <c r="P486" i="2" s="1"/>
  <c r="P487" i="2" a="1"/>
  <c r="P487" i="2" s="1"/>
  <c r="P495" i="2" a="1"/>
  <c r="P495" i="2" s="1"/>
  <c r="P496" i="2" a="1"/>
  <c r="P496" i="2" s="1"/>
  <c r="J497" i="2" l="1"/>
  <c r="I497" i="2" s="1"/>
  <c r="J496" i="2"/>
  <c r="I496" i="2" s="1"/>
  <c r="J495" i="2"/>
  <c r="I495" i="2" s="1"/>
  <c r="J494" i="2"/>
  <c r="I494" i="2" s="1"/>
  <c r="P494" i="2" a="1"/>
  <c r="P494" i="2" s="1"/>
  <c r="J487" i="2"/>
  <c r="I487" i="2" s="1"/>
  <c r="J486" i="2"/>
  <c r="I486" i="2" s="1"/>
  <c r="J485" i="2"/>
  <c r="I485" i="2" s="1"/>
  <c r="J484" i="2"/>
  <c r="I484" i="2" s="1"/>
  <c r="J467" i="2"/>
  <c r="I467" i="2" s="1"/>
  <c r="I177" i="2"/>
  <c r="I175" i="2"/>
  <c r="I176" i="2"/>
  <c r="I174" i="2"/>
  <c r="F174" i="2"/>
  <c r="P174" i="2" s="1" a="1"/>
  <c r="P174" i="2" s="1"/>
  <c r="I173" i="2"/>
  <c r="I172" i="2"/>
  <c r="I171" i="2"/>
  <c r="J477" i="2"/>
  <c r="I477" i="2" s="1"/>
  <c r="F477" i="2"/>
  <c r="P477" i="2" s="1" a="1"/>
  <c r="P477" i="2" s="1"/>
  <c r="J476" i="2"/>
  <c r="I476" i="2" s="1"/>
  <c r="F476" i="2"/>
  <c r="P476" i="2" s="1" a="1"/>
  <c r="P476" i="2" s="1"/>
  <c r="J475" i="2"/>
  <c r="I475" i="2" s="1"/>
  <c r="F475" i="2"/>
  <c r="P475" i="2" s="1" a="1"/>
  <c r="P475" i="2" s="1"/>
  <c r="J474" i="2"/>
  <c r="I474" i="2" s="1"/>
  <c r="F474" i="2"/>
  <c r="P474" i="2" s="1" a="1"/>
  <c r="P474" i="2" s="1"/>
  <c r="J473" i="2"/>
  <c r="I473" i="2" s="1"/>
  <c r="F473" i="2"/>
  <c r="P473" i="2" s="1" a="1"/>
  <c r="P473" i="2" s="1"/>
  <c r="J466" i="2"/>
  <c r="I466" i="2" s="1"/>
  <c r="J493" i="2"/>
  <c r="I493" i="2" s="1"/>
  <c r="J458" i="2"/>
  <c r="I458" i="2" s="1"/>
  <c r="J450" i="2"/>
  <c r="I450" i="2" s="1"/>
  <c r="J449" i="2"/>
  <c r="I449" i="2" s="1"/>
  <c r="J447" i="2"/>
  <c r="I447" i="2" s="1"/>
  <c r="J448" i="2"/>
  <c r="I448" i="2" s="1"/>
  <c r="J446" i="2"/>
  <c r="I446" i="2" s="1"/>
  <c r="J444" i="2"/>
  <c r="I444" i="2" s="1"/>
  <c r="J443" i="2"/>
  <c r="I443" i="2" s="1"/>
  <c r="J452" i="2"/>
  <c r="I452" i="2" s="1"/>
  <c r="J451" i="2"/>
  <c r="I451" i="2" s="1"/>
  <c r="J442" i="2"/>
  <c r="I442" i="2" s="1"/>
  <c r="J441" i="2"/>
  <c r="I441" i="2" s="1"/>
  <c r="J440" i="2"/>
  <c r="I440" i="2" s="1"/>
  <c r="J438" i="2"/>
  <c r="I438" i="2" s="1"/>
  <c r="J437" i="2"/>
  <c r="I437" i="2" s="1"/>
  <c r="J436" i="2"/>
  <c r="I436" i="2" s="1"/>
  <c r="J435" i="2"/>
  <c r="I435" i="2" s="1"/>
  <c r="J433" i="2"/>
  <c r="I433" i="2" s="1"/>
  <c r="J434" i="2"/>
  <c r="I434" i="2" s="1"/>
  <c r="J432" i="2"/>
  <c r="I432" i="2" s="1"/>
  <c r="J431" i="2"/>
  <c r="I431" i="2" s="1"/>
  <c r="J430" i="2"/>
  <c r="I430" i="2" s="1"/>
  <c r="J429" i="2"/>
  <c r="I429" i="2" s="1"/>
  <c r="J428" i="2"/>
  <c r="I428" i="2" s="1"/>
  <c r="J427" i="2"/>
  <c r="I427" i="2" s="1"/>
  <c r="J426" i="2"/>
  <c r="I426" i="2" s="1"/>
  <c r="J423" i="2"/>
  <c r="I423" i="2" s="1"/>
  <c r="J422" i="2"/>
  <c r="I422" i="2" s="1"/>
  <c r="J421" i="2"/>
  <c r="I421" i="2" s="1"/>
  <c r="J420" i="2"/>
  <c r="I420" i="2" s="1"/>
  <c r="J419" i="2"/>
  <c r="I419" i="2" s="1"/>
  <c r="J418" i="2"/>
  <c r="I418" i="2" s="1"/>
  <c r="J417" i="2"/>
  <c r="I417" i="2" s="1"/>
  <c r="J416" i="2"/>
  <c r="I416" i="2" s="1"/>
  <c r="J415" i="2"/>
  <c r="I415" i="2" s="1"/>
  <c r="J414" i="2"/>
  <c r="I414" i="2" s="1"/>
  <c r="J413" i="2"/>
  <c r="I413" i="2" s="1"/>
  <c r="J411" i="2"/>
  <c r="I411" i="2" s="1"/>
  <c r="J410" i="2"/>
  <c r="I410" i="2" s="1"/>
  <c r="J409" i="2"/>
  <c r="I409" i="2" s="1"/>
  <c r="J408" i="2"/>
  <c r="I408" i="2" s="1"/>
  <c r="J407" i="2"/>
  <c r="I407" i="2" s="1"/>
  <c r="J406" i="2"/>
  <c r="I406" i="2" s="1"/>
  <c r="J405" i="2"/>
  <c r="I405" i="2" s="1"/>
  <c r="J404" i="2"/>
  <c r="I404" i="2" s="1"/>
  <c r="J402" i="2"/>
  <c r="I402" i="2" s="1"/>
  <c r="J384" i="2"/>
  <c r="I384" i="2" s="1"/>
  <c r="F384" i="2"/>
  <c r="J397" i="2"/>
  <c r="I397" i="2" s="1"/>
  <c r="J396" i="2"/>
  <c r="I396" i="2" s="1"/>
  <c r="J395" i="2"/>
  <c r="I395" i="2" s="1"/>
  <c r="J392" i="2"/>
  <c r="I392" i="2" s="1"/>
  <c r="J390" i="2"/>
  <c r="I390" i="2" s="1"/>
  <c r="J389" i="2"/>
  <c r="I389" i="2" s="1"/>
  <c r="J388" i="2"/>
  <c r="I388" i="2" s="1"/>
  <c r="P388" i="2" a="1"/>
  <c r="P388" i="2" s="1"/>
  <c r="J387" i="2"/>
  <c r="I387" i="2" s="1"/>
  <c r="J386" i="2"/>
  <c r="I386" i="2" s="1"/>
  <c r="J251" i="2"/>
  <c r="I251" i="2" s="1"/>
  <c r="J385" i="2"/>
  <c r="I385" i="2" s="1"/>
  <c r="J383" i="2"/>
  <c r="I383" i="2" s="1"/>
  <c r="J382" i="2"/>
  <c r="I382" i="2" s="1"/>
  <c r="F382" i="2"/>
  <c r="P382" i="2" s="1" a="1"/>
  <c r="P382" i="2" s="1"/>
  <c r="J381" i="2"/>
  <c r="I381" i="2" s="1"/>
  <c r="F381" i="2"/>
  <c r="P381" i="2" s="1" a="1"/>
  <c r="P381" i="2" s="1"/>
  <c r="J380" i="2"/>
  <c r="I380" i="2" s="1"/>
  <c r="J378" i="2"/>
  <c r="I378" i="2" s="1"/>
  <c r="J379" i="2"/>
  <c r="I379" i="2" s="1"/>
  <c r="J370" i="2"/>
  <c r="I370" i="2" s="1"/>
  <c r="J368" i="2"/>
  <c r="I368" i="2" s="1"/>
  <c r="J372" i="2"/>
  <c r="I372" i="2" s="1"/>
  <c r="J367" i="2"/>
  <c r="I367" i="2" s="1"/>
  <c r="J366" i="2"/>
  <c r="I366" i="2" s="1"/>
  <c r="J365" i="2"/>
  <c r="I365" i="2" s="1"/>
  <c r="J360" i="2"/>
  <c r="I360" i="2" s="1"/>
  <c r="J342" i="2"/>
  <c r="I342" i="2" s="1"/>
  <c r="J340" i="2"/>
  <c r="I340" i="2" s="1"/>
  <c r="J356" i="2"/>
  <c r="I356" i="2" s="1"/>
  <c r="F356" i="2"/>
  <c r="P356" i="2" s="1" a="1"/>
  <c r="P356" i="2" s="1"/>
  <c r="J355" i="2"/>
  <c r="I355" i="2" s="1"/>
  <c r="F355" i="2"/>
  <c r="P355" i="2" s="1" a="1"/>
  <c r="P355" i="2" s="1"/>
  <c r="J357" i="2"/>
  <c r="I357" i="2" s="1"/>
  <c r="P357" i="2" a="1"/>
  <c r="P357" i="2" s="1"/>
  <c r="J359" i="2"/>
  <c r="I359" i="2" s="1"/>
  <c r="J345" i="2"/>
  <c r="I345" i="2" s="1"/>
  <c r="J344" i="2"/>
  <c r="I344" i="2" s="1"/>
  <c r="J343" i="2"/>
  <c r="I343" i="2" s="1"/>
  <c r="J350" i="2"/>
  <c r="I350" i="2" s="1"/>
  <c r="F350" i="2"/>
  <c r="P350" i="2" s="1" a="1"/>
  <c r="P350" i="2" s="1"/>
  <c r="J349" i="2"/>
  <c r="I349" i="2" s="1"/>
  <c r="F349" i="2"/>
  <c r="P349" i="2" s="1" a="1"/>
  <c r="P349" i="2" s="1"/>
  <c r="J348" i="2"/>
  <c r="I348" i="2" s="1"/>
  <c r="F348" i="2"/>
  <c r="P348" i="2" s="1" a="1"/>
  <c r="P348" i="2" s="1"/>
  <c r="J347" i="2"/>
  <c r="I347" i="2" s="1"/>
  <c r="F347" i="2"/>
  <c r="P347" i="2" s="1" a="1"/>
  <c r="P347" i="2" s="1"/>
  <c r="J346" i="2"/>
  <c r="I346" i="2" s="1"/>
  <c r="F346" i="2"/>
  <c r="P346" i="2" s="1" a="1"/>
  <c r="P346" i="2" s="1"/>
  <c r="J339" i="2"/>
  <c r="I339" i="2" s="1"/>
  <c r="J338" i="2"/>
  <c r="I338" i="2" s="1"/>
  <c r="J337" i="2"/>
  <c r="I337" i="2" s="1"/>
  <c r="J336" i="2"/>
  <c r="I336" i="2" s="1"/>
  <c r="J335" i="2"/>
  <c r="I335" i="2" s="1"/>
  <c r="J334" i="2"/>
  <c r="I334" i="2" s="1"/>
  <c r="J333" i="2"/>
  <c r="I333" i="2" s="1"/>
  <c r="J332" i="2"/>
  <c r="I332" i="2" s="1"/>
  <c r="J331" i="2"/>
  <c r="I331" i="2" s="1"/>
  <c r="J330" i="2"/>
  <c r="I330" i="2" s="1"/>
  <c r="J320" i="2"/>
  <c r="I320" i="2" s="1"/>
  <c r="P320" i="2" a="1"/>
  <c r="P320" i="2" s="1"/>
  <c r="J329" i="2"/>
  <c r="I329" i="2" s="1"/>
  <c r="J328" i="2"/>
  <c r="I328" i="2" s="1"/>
  <c r="J327" i="2"/>
  <c r="I327" i="2" s="1"/>
  <c r="J326" i="2"/>
  <c r="I326" i="2" s="1"/>
  <c r="J325" i="2"/>
  <c r="I325" i="2" s="1"/>
  <c r="J324" i="2"/>
  <c r="I324" i="2" s="1"/>
  <c r="J323" i="2"/>
  <c r="I323" i="2" s="1"/>
  <c r="J322" i="2"/>
  <c r="I322" i="2" s="1"/>
  <c r="J321" i="2"/>
  <c r="I321" i="2" s="1"/>
  <c r="J302" i="2"/>
  <c r="I302" i="2" s="1"/>
  <c r="J305" i="2"/>
  <c r="I305" i="2" s="1"/>
  <c r="J297" i="2"/>
  <c r="I297" i="2" s="1"/>
  <c r="J296" i="2"/>
  <c r="I296" i="2" s="1"/>
  <c r="J291" i="2"/>
  <c r="I291" i="2" s="1"/>
  <c r="J289" i="2"/>
  <c r="I289" i="2" s="1"/>
  <c r="J294" i="2"/>
  <c r="I294" i="2" s="1"/>
  <c r="J279" i="2"/>
  <c r="I279" i="2" s="1"/>
  <c r="J278" i="2"/>
  <c r="I278" i="2" s="1"/>
  <c r="J267" i="2"/>
  <c r="I267" i="2" s="1"/>
  <c r="P267" i="2" a="1"/>
  <c r="P267" i="2" s="1"/>
  <c r="J265" i="2"/>
  <c r="I265" i="2" s="1"/>
  <c r="J262" i="2"/>
  <c r="I262" i="2" s="1"/>
  <c r="J264" i="2"/>
  <c r="I264" i="2" s="1"/>
  <c r="J263" i="2"/>
  <c r="I263" i="2" s="1"/>
  <c r="J272" i="2"/>
  <c r="I272" i="2" s="1"/>
  <c r="J271" i="2"/>
  <c r="I271" i="2" s="1"/>
  <c r="J270" i="2"/>
  <c r="I270" i="2" s="1"/>
  <c r="I261" i="2"/>
  <c r="I259" i="2"/>
  <c r="I257" i="2"/>
  <c r="I256" i="2"/>
  <c r="I255" i="2"/>
  <c r="I254" i="2"/>
  <c r="I253" i="2"/>
  <c r="J248" i="2"/>
  <c r="I248" i="2" s="1"/>
  <c r="J250" i="2"/>
  <c r="I250" i="2" s="1"/>
  <c r="J249" i="2"/>
  <c r="I249" i="2" s="1"/>
  <c r="J247" i="2"/>
  <c r="I247" i="2" s="1"/>
  <c r="J252" i="2"/>
  <c r="I252" i="2" s="1"/>
  <c r="J228" i="2"/>
  <c r="I228" i="2" s="1"/>
  <c r="J229" i="2"/>
  <c r="I229" i="2" s="1"/>
  <c r="J235" i="2"/>
  <c r="I235" i="2" s="1"/>
  <c r="J234" i="2"/>
  <c r="I234" i="2" s="1"/>
  <c r="J233" i="2"/>
  <c r="I233" i="2" s="1"/>
  <c r="J236" i="2"/>
  <c r="I236" i="2" s="1"/>
  <c r="J225" i="2"/>
  <c r="I225" i="2" s="1"/>
  <c r="J224" i="2"/>
  <c r="I224" i="2" s="1"/>
  <c r="J223" i="2"/>
  <c r="I223" i="2" s="1"/>
  <c r="J222" i="2"/>
  <c r="I222" i="2" s="1"/>
  <c r="J226" i="2"/>
  <c r="I226" i="2" s="1"/>
  <c r="J219" i="2"/>
  <c r="I219" i="2" s="1"/>
  <c r="J218" i="2"/>
  <c r="I218" i="2" s="1"/>
  <c r="J217" i="2"/>
  <c r="I217" i="2" s="1"/>
  <c r="J216" i="2"/>
  <c r="I216" i="2" s="1"/>
  <c r="J215" i="2"/>
  <c r="I215" i="2" s="1"/>
  <c r="J214" i="2"/>
  <c r="I214" i="2" s="1"/>
  <c r="J208" i="2"/>
  <c r="I208" i="2" s="1"/>
  <c r="J207" i="2"/>
  <c r="I207" i="2" s="1"/>
  <c r="J213" i="2"/>
  <c r="I213" i="2" s="1"/>
  <c r="J212" i="2"/>
  <c r="I212" i="2" s="1"/>
  <c r="J211" i="2"/>
  <c r="I211" i="2" s="1"/>
  <c r="J210" i="2"/>
  <c r="I210" i="2" s="1"/>
  <c r="J206" i="2"/>
  <c r="I206" i="2" s="1"/>
  <c r="J205" i="2"/>
  <c r="I205" i="2" s="1"/>
  <c r="J204" i="2"/>
  <c r="I204" i="2" s="1"/>
  <c r="J203" i="2"/>
  <c r="I203" i="2" s="1"/>
  <c r="J202" i="2"/>
  <c r="I202" i="2" s="1"/>
  <c r="J201" i="2"/>
  <c r="I201" i="2" s="1"/>
  <c r="J200" i="2"/>
  <c r="I200" i="2" s="1"/>
  <c r="J190" i="2"/>
  <c r="I190" i="2" s="1"/>
  <c r="J189" i="2"/>
  <c r="I189" i="2" s="1"/>
  <c r="J195" i="2"/>
  <c r="I195" i="2" s="1"/>
  <c r="J194" i="2"/>
  <c r="I194" i="2" s="1"/>
  <c r="J193" i="2"/>
  <c r="I193" i="2" s="1"/>
  <c r="J192" i="2"/>
  <c r="I192" i="2" s="1"/>
  <c r="J191" i="2"/>
  <c r="I191" i="2" s="1"/>
  <c r="J185" i="2"/>
  <c r="I185" i="2" s="1"/>
  <c r="J184" i="2"/>
  <c r="I184" i="2" s="1"/>
  <c r="J179" i="2"/>
  <c r="I179" i="2" s="1"/>
  <c r="J183" i="2"/>
  <c r="I183" i="2" s="1"/>
  <c r="I152" i="2"/>
  <c r="I151" i="2"/>
  <c r="I153" i="2"/>
  <c r="J148" i="2"/>
  <c r="I148" i="2" s="1"/>
  <c r="J147" i="2"/>
  <c r="I147" i="2" s="1"/>
  <c r="J146" i="2"/>
  <c r="I146" i="2" s="1"/>
  <c r="J145" i="2"/>
  <c r="I145" i="2" s="1"/>
  <c r="J144" i="2"/>
  <c r="I144" i="2" s="1"/>
  <c r="J142" i="2"/>
  <c r="I142" i="2" s="1"/>
  <c r="J143" i="2"/>
  <c r="I143" i="2" s="1"/>
  <c r="J141" i="2"/>
  <c r="I141" i="2" s="1"/>
  <c r="J135" i="2"/>
  <c r="I135" i="2" s="1"/>
  <c r="F135" i="2"/>
  <c r="P135" i="2" s="1" a="1"/>
  <c r="P135" i="2" s="1"/>
  <c r="J133" i="2"/>
  <c r="I133" i="2" s="1"/>
  <c r="F133" i="2"/>
  <c r="P133" i="2" s="1" a="1"/>
  <c r="P133" i="2" s="1"/>
  <c r="J132" i="2"/>
  <c r="I132" i="2" s="1"/>
  <c r="I105" i="2"/>
  <c r="J131" i="2"/>
  <c r="I131" i="2" s="1"/>
  <c r="J130" i="2"/>
  <c r="I130" i="2" s="1"/>
  <c r="F130" i="2"/>
  <c r="P130" i="2" s="1" a="1"/>
  <c r="P130" i="2" s="1"/>
  <c r="J128" i="2"/>
  <c r="I128" i="2" s="1"/>
  <c r="J129" i="2"/>
  <c r="I129" i="2" s="1"/>
  <c r="F129" i="2"/>
  <c r="P129" i="2" s="1" a="1"/>
  <c r="P129" i="2" s="1"/>
  <c r="J117" i="2"/>
  <c r="I117" i="2" s="1"/>
  <c r="J109" i="2"/>
  <c r="I109" i="2" s="1"/>
  <c r="J93" i="2"/>
  <c r="I93" i="2" s="1"/>
  <c r="J92" i="2"/>
  <c r="I92" i="2" s="1"/>
  <c r="J91" i="2"/>
  <c r="I91" i="2" s="1"/>
  <c r="J89" i="2"/>
  <c r="I89" i="2" s="1"/>
  <c r="J83" i="2"/>
  <c r="I83" i="2" s="1"/>
  <c r="J82" i="2"/>
  <c r="I82" i="2" s="1"/>
  <c r="J81" i="2"/>
  <c r="I81" i="2" s="1"/>
  <c r="J103" i="2"/>
  <c r="I103" i="2" s="1"/>
  <c r="J102" i="2"/>
  <c r="I102" i="2" s="1"/>
  <c r="J101" i="2"/>
  <c r="I101" i="2" s="1"/>
  <c r="J100" i="2"/>
  <c r="I100" i="2" s="1"/>
  <c r="J99" i="2"/>
  <c r="I99" i="2" s="1"/>
  <c r="J98" i="2"/>
  <c r="I98" i="2" s="1"/>
  <c r="J97" i="2"/>
  <c r="I97" i="2" s="1"/>
  <c r="J79" i="2"/>
  <c r="I79" i="2" s="1"/>
  <c r="J78" i="2"/>
  <c r="I78" i="2" s="1"/>
  <c r="J77" i="2"/>
  <c r="I77" i="2" s="1"/>
  <c r="J76" i="2"/>
  <c r="I76" i="2" s="1"/>
  <c r="J73" i="2"/>
  <c r="I73" i="2" s="1"/>
  <c r="J72" i="2"/>
  <c r="I72" i="2" s="1"/>
  <c r="J71" i="2"/>
  <c r="I71" i="2" s="1"/>
  <c r="J70" i="2"/>
  <c r="I70" i="2" s="1"/>
  <c r="J69" i="2"/>
  <c r="I69" i="2" s="1"/>
  <c r="F69" i="2"/>
  <c r="P69" i="2" s="1" a="1"/>
  <c r="P69" i="2" s="1"/>
  <c r="J68" i="2"/>
  <c r="I68" i="2" s="1"/>
  <c r="F68" i="2"/>
  <c r="P68" i="2" s="1" a="1"/>
  <c r="P68" i="2" s="1"/>
  <c r="J67" i="2"/>
  <c r="I67" i="2" s="1"/>
  <c r="F67" i="2"/>
  <c r="P67" i="2" s="1" a="1"/>
  <c r="P67" i="2" s="1"/>
  <c r="I64" i="2"/>
  <c r="I62" i="2"/>
  <c r="I61" i="2"/>
  <c r="J53" i="2"/>
  <c r="I53" i="2" s="1"/>
  <c r="J59" i="2"/>
  <c r="I59" i="2" s="1"/>
  <c r="F59" i="2"/>
  <c r="P59" i="2" s="1" a="1"/>
  <c r="P59" i="2" s="1"/>
  <c r="J58" i="2"/>
  <c r="I58" i="2" s="1"/>
  <c r="F58" i="2"/>
  <c r="P58" i="2" s="1" a="1"/>
  <c r="P58" i="2" s="1"/>
  <c r="J57" i="2"/>
  <c r="I57" i="2" s="1"/>
  <c r="F57" i="2"/>
  <c r="P57" i="2" s="1" a="1"/>
  <c r="P57" i="2" s="1"/>
  <c r="J50" i="2"/>
  <c r="I50" i="2" s="1"/>
  <c r="J47" i="2"/>
  <c r="I47" i="2" s="1"/>
  <c r="J46" i="2"/>
  <c r="I46" i="2" s="1"/>
  <c r="I38" i="2"/>
  <c r="J37" i="2"/>
  <c r="I37" i="2" s="1"/>
  <c r="J34" i="2"/>
  <c r="I34" i="2" s="1"/>
  <c r="J31" i="2"/>
  <c r="I31" i="2" s="1"/>
  <c r="J28" i="2"/>
  <c r="I28" i="2" s="1"/>
  <c r="J25" i="2"/>
  <c r="I25" i="2" s="1"/>
  <c r="J24" i="2"/>
  <c r="I24" i="2" s="1"/>
  <c r="J40" i="2"/>
  <c r="I40" i="2" s="1"/>
  <c r="J39" i="2"/>
  <c r="I39" i="2" s="1"/>
  <c r="J18" i="2"/>
  <c r="I18" i="2" s="1"/>
  <c r="J17" i="2"/>
  <c r="I17" i="2" s="1"/>
  <c r="J23" i="2"/>
  <c r="I23" i="2" s="1"/>
  <c r="J22" i="2"/>
  <c r="I22" i="2" s="1"/>
  <c r="F22" i="2"/>
  <c r="P22" i="2" s="1" a="1"/>
  <c r="P22" i="2" s="1"/>
  <c r="J21" i="2"/>
  <c r="I21" i="2" s="1"/>
  <c r="F21" i="2"/>
  <c r="P21" i="2" s="1" a="1"/>
  <c r="P21" i="2" s="1"/>
  <c r="J20" i="2"/>
  <c r="I20" i="2" s="1"/>
  <c r="F20" i="2"/>
  <c r="P20" i="2" s="1" a="1"/>
  <c r="P20" i="2" s="1"/>
  <c r="J16" i="2"/>
  <c r="I16" i="2" s="1"/>
  <c r="P384" i="2" l="1" a="1"/>
  <c r="P384" i="2" s="1"/>
  <c r="D7" i="2"/>
  <c r="AD5" i="2"/>
  <c r="AB2" i="2" a="1"/>
  <c r="AB2" i="2" s="1"/>
  <c r="AD3" i="2"/>
  <c r="AB6" i="2" a="1"/>
  <c r="AB6" i="2" s="1"/>
  <c r="AB4" i="2" a="1"/>
  <c r="AB4" i="2" s="1"/>
  <c r="AB5" i="2" l="1" a="1"/>
  <c r="AB5" i="2" s="1"/>
  <c r="AB3" i="2" a="1"/>
  <c r="AB3" i="2" s="1"/>
  <c r="AB9" i="2" l="1"/>
  <c r="AB11" i="2" l="1"/>
  <c r="AB12" i="2"/>
  <c r="AB10" i="2" l="1"/>
  <c r="AB13" i="2"/>
</calcChain>
</file>

<file path=xl/sharedStrings.xml><?xml version="1.0" encoding="utf-8"?>
<sst xmlns="http://schemas.openxmlformats.org/spreadsheetml/2006/main" count="3130" uniqueCount="1221">
  <si>
    <t>Drying</t>
  </si>
  <si>
    <t>Freezing</t>
  </si>
  <si>
    <t xml:space="preserve">Cooking  to 60°C </t>
  </si>
  <si>
    <t>Meat</t>
  </si>
  <si>
    <t>*</t>
  </si>
  <si>
    <t>Water</t>
  </si>
  <si>
    <t>Ultrasound</t>
  </si>
  <si>
    <t>freezing</t>
  </si>
  <si>
    <t xml:space="preserve">Ynés R. Ortega* and  Roxana Sanchez. 2010. Update on Cyclospora cayetanensis, a Food-Borne and Waterborne Parasite. Clin. Microbiol. Rev. January 2010 vol. 23 no. 1 218-234 </t>
  </si>
  <si>
    <t>Jones JL, Dubey JP. (2012) Foodborne toxoplasmosis. Clin Infect Dis. 55(6):845-51.</t>
  </si>
  <si>
    <t>Food and Drug Administration, Bad Bug Book, 2012. Handbook of Foodborne Pathogenic Microorganisms and Natural Toxins. Second edition</t>
  </si>
  <si>
    <t>Dubey JP, Miller NL, Frenkel JK. 1970. Characterization of the new fecal form of Toxoplasma gondii. J Parasitol. 1970 Jun;56(3):447-56</t>
  </si>
  <si>
    <t>Scientific Opinion on risk assessment of parasites in fishery products, EFSA Journal 2010; 8(4):1543</t>
  </si>
  <si>
    <t>Marination, Pickling, Smoking, Fermentation, Salting</t>
  </si>
  <si>
    <t>5% NaCl; &gt;17weeks</t>
  </si>
  <si>
    <t>Foodborne Parasites, A Review of the Scientific Literature , M. Ellin Doyle, Food Research Institute University of Wisconsin–Madison</t>
  </si>
  <si>
    <t>Foodborne Pathogens: Hazards, Risk Analysis and Control
 publié par C Blackburn,P J McClure. P.1033.</t>
  </si>
  <si>
    <t>Fayer, R. Effect of high temperature on infectivity of Cryptosporidium parvum oocysts in water (1994) Applied and Environmental Microbiology, 60 (8), pp. 2732-2735.</t>
  </si>
  <si>
    <t>Harp, J.A., Fayer, R., Pesch, B.A., Jackson, G.J. Effect of pasteurization on infectivity of Cryptosporidium parvum oocysts in water and milk (1996) Applied and Environmental Microbiology, 62 (8), pp. 2866-2868.</t>
  </si>
  <si>
    <t xml:space="preserve">Robertson, L.J., Campbell, A.T., Smith, H.V. Survival of Cryptosporidium parvum oocysts under various environmental pressures (1992) Applied and Environmental Microbiology, 58 (11), pp. 3494-3500
</t>
  </si>
  <si>
    <t>Deng, M.Q., Cliver, D.O. Cryptosporidium parvum studies with dairy products (1999) International Journal of Food Microbiology, 46 (2), pp. 113-121</t>
  </si>
  <si>
    <t>Fayer, R., Nerad, T. Effects of low temperatures on viability of Cryptosporidium parvum oocysts (1996) Applied and Environmental Microbiology, 62 (4), pp. 1431-1433</t>
  </si>
  <si>
    <t>Smith, H.V., Robertson, L.J., Ongerth, J.E. Cryptosporidiosis and giardiasis: The impact of waterborne transmission (1995) Aqua London, 44 (6), pp. 258-274</t>
  </si>
  <si>
    <t>Korich, D.G., Mead, J.R., Madore, M.S., Sinclair, N.A., Sterling, C.R.Effects of ozone, chlorine dioxide, chlorine, and monochloramine on Cryptosporidium parvum oocyst viability (1990) Applied and Environmental Microbiology, 56 (5), pp. 1423-1428</t>
  </si>
  <si>
    <t>Kniel, K.E., Sumner, S.S., Lindsay, D.S., Hackney, C.R., Pierson, M.D., Zajac, A.M., Golden, D.A., Fayer, R. Effect of organic acids and hydrogen peroxide on Cryptosporidium parvum viability in fruit juices (2003) Journal of Food Protection, 66 (9), pp. 1</t>
  </si>
  <si>
    <t xml:space="preserve">Slifko, T.R., Raghubeer, E., Rose, J.B. Effect of high hydrostatic pressure on Cryptosporidium parvum infectivity (2000) Journal of Food Protection, 63 (9), pp. 1262-1267
</t>
  </si>
  <si>
    <t xml:space="preserve">Bingham, A.K., Jarroll Jr., E.L., Meyer, E.A. Giardia sp.: Physical factors of excystation in vitro, and excystation vs eosin exclusion as determinants of viability (1979) Experimental  Parasitology, 47 (2), pp. 284-291.
</t>
  </si>
  <si>
    <t>Finch, G.R., Black, E.K., Labatiuk, C.W., Gyurek, L., Belosevic, M. Comparison of Giardia lamblia and Giardia muris cyst inactivation by ozone (1993) Applied and Environmental Microbiology, 59 (11), pp. 3674-3680</t>
  </si>
  <si>
    <t>Dubey, J.P., Kotula, A.W., Sharar, A., Andrews, C.D., Lindsay, D.S. Effect of high temperature on infectivity of Toxoplasma gondii tissue cysts in pork (1990) Journal of Parasitology, 76 (2), pp. 201-204</t>
  </si>
  <si>
    <t>Frenkel, J.K., Dubey, J.P. Toxoplasmosis and its prevention in cats and man. (1972) Journal of Infectious Diseases, 126 (6), pp. 664-673</t>
  </si>
  <si>
    <t>Meat: pork</t>
  </si>
  <si>
    <t>Heat treatment (&lt;70°C)</t>
  </si>
  <si>
    <r>
      <t>Heat treatment (</t>
    </r>
    <r>
      <rPr>
        <sz val="16"/>
        <color theme="1"/>
        <rFont val="Calibri"/>
        <family val="2"/>
      </rPr>
      <t>≥70°C-&lt;90°C</t>
    </r>
    <r>
      <rPr>
        <sz val="16"/>
        <color theme="1"/>
        <rFont val="Calibri"/>
        <family val="2"/>
        <scheme val="minor"/>
      </rPr>
      <t>)</t>
    </r>
  </si>
  <si>
    <t>Organic acid (peroxyacetic acid)</t>
  </si>
  <si>
    <t>Oxydizer (chlorine)</t>
  </si>
  <si>
    <t>Oxydizer (chlorine dioxide)</t>
  </si>
  <si>
    <t>Oxydizer (ozone)</t>
  </si>
  <si>
    <t>Oxydizer (hydrogen peroxide)</t>
  </si>
  <si>
    <t>Oxydizer (UV)</t>
  </si>
  <si>
    <r>
      <t>Heat treatment (</t>
    </r>
    <r>
      <rPr>
        <sz val="16"/>
        <color theme="1"/>
        <rFont val="Calibri"/>
        <family val="2"/>
      </rPr>
      <t>≥</t>
    </r>
    <r>
      <rPr>
        <sz val="16"/>
        <color theme="1"/>
        <rFont val="Calibri"/>
        <family val="2"/>
        <scheme val="minor"/>
      </rPr>
      <t>70°C-&lt;90°C)</t>
    </r>
  </si>
  <si>
    <t>Irradiation (e-beam)</t>
  </si>
  <si>
    <t>Irradiation (gamma)</t>
  </si>
  <si>
    <t>Organic acid (acetic acid)</t>
  </si>
  <si>
    <t>Organic acid (citric acid)</t>
  </si>
  <si>
    <t>Organic acid (malic acid)</t>
  </si>
  <si>
    <t>High Pressure Processing, HPP, HHP</t>
  </si>
  <si>
    <t>Heat treatment (≥70°C-&lt;90°C)</t>
  </si>
  <si>
    <t>Heat treatment (≥90°C)</t>
  </si>
  <si>
    <t>Fruit: orange juice</t>
  </si>
  <si>
    <t>Fruit: apple cider</t>
  </si>
  <si>
    <t>Fruit: apple juice</t>
  </si>
  <si>
    <t>Meat: pork and beef</t>
  </si>
  <si>
    <t>Vegetable: lettuce</t>
  </si>
  <si>
    <t>Vegetable: Green pepper</t>
  </si>
  <si>
    <t>Citations number (scopus)</t>
  </si>
  <si>
    <t>Journal IF 2013</t>
  </si>
  <si>
    <t>SJR</t>
  </si>
  <si>
    <t>SNIP</t>
  </si>
  <si>
    <t>Jarroll, E.L., Bingham, A.K., Meyer, E.A. Effect of chlorine on Giardia lamblia cyst viability (1981) Applied and Environmental Microbiology, 41 (2), pp. 483-487</t>
  </si>
  <si>
    <t>Karl, H., Roepstorff A, Huss HH, Bloemsma B, 1995, Survival of Anisakis larvae in marinated herring fillets. Int J Food Sci Technol 29, 661-670</t>
  </si>
  <si>
    <t>Van Mameren, J., Houwing, H., 1968, Effect of irradiation on Anasakis larvae in salted herring. Elimination of harmful organisms from food and feed by irradiation. Vienna: IAEA, 73-80</t>
  </si>
  <si>
    <t>Sanchez-Monsalvez, I., de Armas-Serra, C., Martinez, J., Dorado, M., Sanchez, A., Rodriguez-Caabeiro, F., 2005, A new procedure for marinating fresh anchovies and ensuring the rapid destruction of Anisakis larvae. J Food Prot 68, 1066-1072.</t>
  </si>
  <si>
    <t>Deardorff, T.L., Throm, R., 1988, Commercial blast-freezing of third-stage Anisakis simplex larvae encapsulated in salmon and rockfish. J Parasitol 74, 600-603</t>
  </si>
  <si>
    <t>Molina-Garcia, A.D., Sanz, P.D., 2002, Anisakis simplex larva killed by high-hydrostaticpressure processing. J Food Prot 65, 383-388</t>
  </si>
  <si>
    <t>Kruatrachue, M., Chitramvong, Y.P., Upatham, E.S., Vichasri, S., Viyanant, V. Effects of physico-chemical factors on the infection of hamsters by metacercariae of Opisthorchis viverrini (1982) Southeast Asian Journal of Tropical Medicine and Public Health</t>
  </si>
  <si>
    <t>Salminen, K., 1970, The infestiveness of heat and cold exposed Diphyllobothrium latum plerocercoids on golden hamster. Acta Vet Scand 11, 247-253</t>
  </si>
  <si>
    <t>Sodium Dodecy Sulfate (SDS)</t>
  </si>
  <si>
    <t>Organic acid (levulinic acid)</t>
  </si>
  <si>
    <t>Organic acid (levulinic acid) - Sodium Dodecy Sulfate (SDS)</t>
  </si>
  <si>
    <t>Gyürék, L., Finch, G., Belosevic, M., 1997. Modeling chlorine inactivation requirements of Cryptosporidium parvum Oocysts. Journal of Environmental Engineering 123, 865-875</t>
  </si>
  <si>
    <t>Distilled water</t>
  </si>
  <si>
    <t>Wickramanayake, G. B., A. J. Rubin, and O. J. Sproul. 1984. Inactivation of Naegleria and Giardia cysts in water by ozonation. J. Water Pollut. Control Fed. 56:983–988</t>
  </si>
  <si>
    <t>Log Reductions</t>
  </si>
  <si>
    <t>Minimum</t>
  </si>
  <si>
    <t xml:space="preserve">25th percentile </t>
  </si>
  <si>
    <t>Median</t>
  </si>
  <si>
    <t>75th percentile</t>
  </si>
  <si>
    <t>Maximum</t>
  </si>
  <si>
    <t>Serie 1</t>
  </si>
  <si>
    <t>Serie 2</t>
  </si>
  <si>
    <t>Serie 3</t>
  </si>
  <si>
    <t>Serie 4</t>
  </si>
  <si>
    <t>Serie 5</t>
  </si>
  <si>
    <t>Column1</t>
  </si>
  <si>
    <t>-15°C; 24h</t>
  </si>
  <si>
    <t>-20°C; 2days</t>
  </si>
  <si>
    <t>≥65.6°C (150°F) (internal temperature) with 3 min. rest time after cooking</t>
  </si>
  <si>
    <t>≥60°C; ≥1min. (internal temperature)</t>
  </si>
  <si>
    <t>-10°C; 5 days</t>
  </si>
  <si>
    <r>
      <rPr>
        <sz val="16"/>
        <color theme="1"/>
        <rFont val="Calibri"/>
        <family val="2"/>
      </rPr>
      <t>≥</t>
    </r>
    <r>
      <rPr>
        <sz val="16"/>
        <color theme="1"/>
        <rFont val="Calibri"/>
        <family val="2"/>
        <scheme val="minor"/>
      </rPr>
      <t>64.2°C; 2min.</t>
    </r>
  </si>
  <si>
    <t>-15°C; 168hours</t>
  </si>
  <si>
    <t>-70°C; 1hour</t>
  </si>
  <si>
    <t xml:space="preserve">Storage in brine with 6.3% salt and 3.7% acetic acid in the aqueous phase of the fish for 28days </t>
  </si>
  <si>
    <t>6-7% NaCl; 10weeks - 12weeks</t>
  </si>
  <si>
    <t>Marination in 2.6% acetic acid and
 5%–6% salt for 12weeks</t>
  </si>
  <si>
    <t>10% acetic acid; 12% NaCl for 5days</t>
  </si>
  <si>
    <t>60°C; 10min. (3 cm thick fillet)</t>
  </si>
  <si>
    <t>13.6% NaCl; 24hours</t>
  </si>
  <si>
    <t>Irradiation (X-rays)</t>
  </si>
  <si>
    <t>In vitro</t>
  </si>
  <si>
    <r>
      <rPr>
        <b/>
        <i/>
        <sz val="20"/>
        <color theme="1"/>
        <rFont val="Calibri"/>
        <family val="2"/>
        <scheme val="minor"/>
      </rPr>
      <t>HAZARD</t>
    </r>
    <r>
      <rPr>
        <b/>
        <i/>
        <sz val="16"/>
        <color theme="1"/>
        <rFont val="Calibri"/>
        <family val="2"/>
        <scheme val="minor"/>
      </rPr>
      <t xml:space="preserve">
(e.g. bacteria, virus, STEC)</t>
    </r>
  </si>
  <si>
    <t>EFFECT</t>
  </si>
  <si>
    <t>MATRIX</t>
  </si>
  <si>
    <t>REFERENCE</t>
  </si>
  <si>
    <t>Hits for Search 1:</t>
  </si>
  <si>
    <t>Search 1 - Inactivation (Log)</t>
  </si>
  <si>
    <t xml:space="preserve">Hayes, J., Kirf, D., Garvey, M., Rowan, N.
Disinfection and toxicological assessments of pulsed UV and pulsed-plasma gas-discharge treated-water containing the waterborne protozoan enteroparasite Cryptosporidium parvum
(2013) Journal of Microbiological Methods, 94 (3), pp. 325-337
</t>
  </si>
  <si>
    <t>Oxydizer (Pulsed UV)</t>
  </si>
  <si>
    <t>Oxydizer (Pulsed Plasma gas discharge - PPGD)</t>
  </si>
  <si>
    <t>32 min.; 16kV/cm; 10pulses per sec.; O2 flow rate of 2.5L/min.</t>
  </si>
  <si>
    <t xml:space="preserve">Duhain, G.L.M.C., Minnaar, A., Buys, E.M. Effect of chlorine, blanching, freezing, and microwave heating on Cryptosporidium parvum viability inoculated on green peppers (2012) Journal of Food Protection, 75 (5), pp. 936-941
</t>
  </si>
  <si>
    <t>Blanching; 96°C; 3min.</t>
  </si>
  <si>
    <t xml:space="preserve">Ortega, Y.R., Mann, A., Torres, M.P., Cama, V. Efficacy of gaseous chlorine dioxide as a sanitizer against Cryptosporidium parvum, Cyclospora cayetanensis, and Encephalitozoon intestinalis on produce (2008) Journal of Food Protection, 71 (12), pp. 2410-2414.
</t>
  </si>
  <si>
    <t xml:space="preserve">Ortega, Y.R., Torres, M.P., Tatum, J.M. Efficacy of levulinic acid-sodium dodecyl sulfate against Encephalitozoon intestinalis, Escherichia coli O157:H7, and Cryptosporidium parvum (2011) Journal of Food Protection, 74 (1), pp. 140-144
</t>
  </si>
  <si>
    <t>0.5% levulinic acid; 0.05% SDS; 30min.;</t>
  </si>
  <si>
    <t>2% acetic acid; 30min.;</t>
  </si>
  <si>
    <t>3% acetic acid; 30min.;</t>
  </si>
  <si>
    <t>3% levulinic acid; 30min.;</t>
  </si>
  <si>
    <t>0.5% SDS; 30min.;</t>
  </si>
  <si>
    <t>1% SDS; 30min.;</t>
  </si>
  <si>
    <t>2% SDS; 30min.;</t>
  </si>
  <si>
    <t>1% levulinic acid; 0.5% SDS; 30min.;</t>
  </si>
  <si>
    <t>2% levulinic acid; 0.5% SDS; 30min.;</t>
  </si>
  <si>
    <t>3% levulinic acid; 0.5% SDS; 30min.;</t>
  </si>
  <si>
    <t>0.05% SDS; 60min.;</t>
  </si>
  <si>
    <t>0.5% levulinic acid; 0.05% SDS; 60min.;</t>
  </si>
  <si>
    <t>2% acetic acid; 60min.;</t>
  </si>
  <si>
    <t>3% acetic acid; 60min.;</t>
  </si>
  <si>
    <t>1% levulinic acid; 60min.;</t>
  </si>
  <si>
    <t>2% SDS; 60min.;</t>
  </si>
  <si>
    <t>0.5% levulinic acid; 0.5% SDS; 60min.;</t>
  </si>
  <si>
    <t>1% levulinic acid; 0.5% SDS; 60min.;</t>
  </si>
  <si>
    <t>2% levulinic acid; 0.5% SDS; 60min.;</t>
  </si>
  <si>
    <t xml:space="preserve">Villegas, E.N., Augustine, S.A.J., Villegas, L.F., Ware, M.W., See, M.J., Lindquist, H.D.A., Schaefer, F.W., Dubey, J.P. Using quantitative reverse transcriptase PCR and cell culture plaque assays to determine resistance of Toxoplasma gondii oocysts to chemical sanitizers (2010) Journal of Microbiological Methods, 81 (3), pp. 219-225
</t>
  </si>
  <si>
    <t>Wainwright KE, Miller MA, Barr BC, Gardner IA, Melli AC, Essert T, Packham AE, Truong T, Lagunas-Solar M, Conrad PA. (2007b) Chemical inactivation of Toxoplasma gondii oocysts in water. J Parasitol. 93(4):925-31</t>
  </si>
  <si>
    <t>in vitro</t>
  </si>
  <si>
    <t xml:space="preserve">Dumètre, A., Le Bras, C., Baffet, M., Meneceur, P., Dubey, J.P., Derouin, F., Duguet, J.-P., Joyeux, M., Moulin, L. Effects of ozone and ultraviolet radiation treatments on the infectivity of Toxoplasma gondii oocysts (2008) Veterinary Parasitology, 153 (3-4), pp. 209-213
</t>
  </si>
  <si>
    <t xml:space="preserve">Veit, P., Bilger, B., Schad, V., Schafer, J., Frank, W., Lucius, R. Influence of environmental factors on the infectivity of Echinococcus multilocularis eggs (1995) Parasitology, 110 (1), pp. 79-86.
</t>
  </si>
  <si>
    <t>-83°C for 48hours</t>
  </si>
  <si>
    <t xml:space="preserve">Lindsay, D.S., Holliman, D., Flick, G.J., Goodwin, D.G., Mitchell, S.M., Dubey, J.P. Effects of high pressure processing on Toxoplasma gondii oocysts on raspberries (2008) Journal of Parasitology, 94 (3), pp. 757-758.
</t>
  </si>
  <si>
    <t xml:space="preserve">Kniel, K.E., Shearer, A.E.H., Cascarino, J.L., Wilkins, G.C., Jenkins, M.C. High hydrostatic pressure and UV light treatment of produce contaminated with Eimeria acervulina as a Cyclospora cayetanensis surrogate (2007) Journal of Food Protection, 70 (12), pp. 2837-2842
</t>
  </si>
  <si>
    <t xml:space="preserve">Rosypal, A.C., Bowman, D.D., Holliman, D., Flick, G.J., Lindsay, D.S. Effects of high hydrostatic pressure on embryonation of Ascaris suum eggs (2007) Veterinary Parasitology, 145 (1-2), pp. 86-89
</t>
  </si>
  <si>
    <t xml:space="preserve">Rosypal, A.C., Zajac, A.M., Flick, G.J., Bowman, D.D., Lindsay, D.S. High pressure processing treatment prevents embryonation of eggs of Trichuris vulpis and Ascaris suum and induces delay in development of eggs (2011) Veterinary Parasitology, 181 (2-4), pp. 350-353
</t>
  </si>
  <si>
    <t xml:space="preserve">Lindsay, D.S., Collins, M.V., Holliman, D., Flick, G.J., Dubey, J.P. Effects of high-pressure processing on Toxoplasma gondii tissue cysts in ground pork (2006) Journal of Parasitology, 92 (1), pp. 195-196
</t>
  </si>
  <si>
    <t xml:space="preserve">Craik, S.A., Weldon, D., Finch, G.R., Bolton, J.R., Belosevic, M. Inactivation of cryptosporidium parvum oocysts using medium- and low-pressure ultraviolet radiation (2001) Water Research, 35 (6), pp. 1387-1398
</t>
  </si>
  <si>
    <t xml:space="preserve">Lee, S.-U., Joung, M., Yang, D.-J., Park, S.-H., Huh, S., Park, W.-Y., Yu, J.-R.
Pulsed-UV light inactivation of Cryptosporidium parvum
(2008) Parasitology Research, 102 (6), pp. 1293-1299
</t>
  </si>
  <si>
    <t>Fruit: raspberries</t>
  </si>
  <si>
    <t xml:space="preserve">Wainwright, K.E., Lagunas-Solar, M., Miller, M.A., Barr, B.C., Gardner, I.A., Pina, C., Melli, A.C., Packham, A.E., Zeng, N., Truong, T., Conrad, P.A. Physical inactivation of Toxoplasma gondii oocysts in water (2007) Applied and Environmental Microbiology, 73 (17), pp. 5663-5666
</t>
  </si>
  <si>
    <t xml:space="preserve">Ware, M.W., Augustine, S.A.J., Erisman, D.O., See, M.J., Wymer, L., Hayes, S.L., Dubey, J.P., Villegas, E.N. Determining UV inactivation of toxoplasma gondii oocysts by using cell culture and a Mouse Bioassay (2010) Applied and Environmental Microbiology, 76 (15), pp. 5140-5147
</t>
  </si>
  <si>
    <t xml:space="preserve">Lagapa, J., Konno, K., Oku, Y., Nonaka, N., Kamiya, M. Inhibitory effect of different UV lamps on the infectivity of taeniid eggs (2001) Parasitology Research, 87 (8), pp. 593-597
</t>
  </si>
  <si>
    <t xml:space="preserve">Brownell, S.A., Nelson, K.L. Inactivation of single-celled Ascaris suum eggs by low-pressure UV radiation (2006) Applied and Environmental Microbiology, 72 (3), pp. 2178-2184
</t>
  </si>
  <si>
    <t xml:space="preserve">Yu, J.R., Park, W.Y. The effect of γ-irradiation on the viability of Cryptosporidium parvum (2003) Journal of Parasitology, 89 (3), pp. 639-642
</t>
  </si>
  <si>
    <t>50kGy</t>
  </si>
  <si>
    <t>0.2% PAA; 12 min.; 50°C</t>
  </si>
  <si>
    <t xml:space="preserve">Barbee, S.L., Weber, D.J., Sobsey, M.D., Rutala, W.A. Inactivation of Cryptosporidium parvum oocyst infectivity by disinfection and sterilization processes (1999) Gastrointestinal Endoscopy, 49 (5), pp. 605-611
</t>
  </si>
  <si>
    <t xml:space="preserve">Rennecker, J.L., Mariñas, B.J., Owens, J.H., Rice, E.W. Inactivation of Cryptosporidium parvum oocysts with ozone (1999) Water Research, 33 (11), pp. 2481-2488
</t>
  </si>
  <si>
    <t>25°C; pH7; CT value=4.4mg.min./L</t>
  </si>
  <si>
    <t xml:space="preserve">Li, H., Finch, G.R., Smith, D.W., Belosevic, M. Chlorine dioxide inactivation of Cryptosporidium parvum in oxidant demand-free phosphate buffer (2001) Journal of Environmental Engineering, 127 (7), pp. 594-603
</t>
  </si>
  <si>
    <t xml:space="preserve">Driedger, A., Staub, E., Pinkernell, U., Mariñas, B., Köster, W., Gunten, U.V. Inactivation of bacillus subtilis spores and formation of bromate during ozonation (2001) Water Research, 35 (12), pp. 2950-2960
</t>
  </si>
  <si>
    <t xml:space="preserve">Hijnen, W.A.M., Beerendonk, E.F., Medema, G.J. Inactivation credit of UV radiation for viruses, bacteria and protozoan (oo)cysts in water: A review (2006) Water Research, 40 (1), pp. 3-22 </t>
  </si>
  <si>
    <t>Detailed results given</t>
  </si>
  <si>
    <t>in the table below</t>
  </si>
  <si>
    <r>
      <rPr>
        <b/>
        <i/>
        <sz val="20"/>
        <color theme="1"/>
        <rFont val="Calibri"/>
        <family val="2"/>
        <scheme val="minor"/>
      </rPr>
      <t>CONTROL MEASURE TYPE</t>
    </r>
    <r>
      <rPr>
        <b/>
        <i/>
        <sz val="16"/>
        <color theme="1"/>
        <rFont val="Calibri"/>
        <family val="2"/>
        <scheme val="minor"/>
      </rPr>
      <t xml:space="preserve">
(e.g. heat treatment, oxydizer, organic acid)</t>
    </r>
  </si>
  <si>
    <r>
      <rPr>
        <b/>
        <i/>
        <sz val="20"/>
        <color theme="1"/>
        <rFont val="Calibri"/>
        <family val="2"/>
        <scheme val="minor"/>
      </rPr>
      <t>CONDITION</t>
    </r>
    <r>
      <rPr>
        <b/>
        <i/>
        <sz val="16"/>
        <color theme="1"/>
        <rFont val="Calibri"/>
        <family val="2"/>
        <scheme val="minor"/>
      </rPr>
      <t xml:space="preserve">
(e.g. spraying, chemical concentration, temperature, time)</t>
    </r>
  </si>
  <si>
    <r>
      <t xml:space="preserve">RELEVANCE RATING
(*/**/***)
</t>
    </r>
    <r>
      <rPr>
        <b/>
        <i/>
        <sz val="16"/>
        <color theme="1"/>
        <rFont val="Calibri"/>
        <family val="2"/>
        <scheme val="minor"/>
      </rPr>
      <t>(i.e.match different journal Quality indicators)</t>
    </r>
  </si>
  <si>
    <t xml:space="preserve">Le Goff, L., Hubert, B., Favennec, L., Villena, I., Ballet, J.J., Agoulon, A., Orange, N., Gargala, G. Pilot-scale pulsed UV light irradiation of experimentally infected raspberries suppresses cryptosporidium parvum infectivity in immunocompetent suckling mice (2015) Journal of Food Protection, 78 (12), pp. 2247-2252
</t>
  </si>
  <si>
    <t xml:space="preserve">Lee, M.B., Lee, E.-H. Coccidial contamination of raspberries: Mock contamination with Eimeria acervulina as a model for decontamination treatment studies (2001) Journal of Food Protection, 64 (11), pp. 1854-1857
</t>
  </si>
  <si>
    <t>-20°C; 24hours</t>
  </si>
  <si>
    <t>-20°C; 48hours</t>
  </si>
  <si>
    <t>Ice cream mix mixing, freezing and hardening at -20°C for 24hours</t>
  </si>
  <si>
    <t xml:space="preserve">Deng, M.Q., Cliver, D.O. Inactivation of cryptosporidium parvum oocysts in cider by flash pasteurization (2001) Journal of Food Protection, 64 (4), pp. 523-527
</t>
  </si>
  <si>
    <t xml:space="preserve">70°C; 5sec.; </t>
  </si>
  <si>
    <t>-12°C; 3 days</t>
  </si>
  <si>
    <t xml:space="preserve">Dubey, J.P. Long-term persistence of Toxoplasma gondii in tissues of pigs inoculated with T gondii oocysts and effect of freezing on viability of tissue cysts in pork. (1988) American Journal of Veterinary Research, 49 (6), pp. 910-913
</t>
  </si>
  <si>
    <t>Kuticic, V., Wikerhauser, T. Studies of the effect of various treatments on the viability of Toxoplasma gondii tissue cysts and oocysts (1996) Current Topics in Microbiology and Immunology, 219, pp. 261-265</t>
  </si>
  <si>
    <t>-7°C to -12°C for 4 days</t>
  </si>
  <si>
    <t>Hill, D.E., Sreekumar, C., Gamble, H.R., Dubey, J.P. Effect of commonly used enhancement solutions on the viability of Toxoplasma gondii tissue cysts in pork loin (2004) Journal of Food Protection, 67 (10), pp. 2230-2233</t>
  </si>
  <si>
    <t xml:space="preserve">Sotelo, J., Rosas, N., Palencia, G. Freezing of Infested Pork Muscle Kills Cysticerci (1986) JAMA: The Journal of the American Medical Association, 256 (7), pp. 893-894
</t>
  </si>
  <si>
    <t>-5°C; 4days</t>
  </si>
  <si>
    <t>-15°C; 3days</t>
  </si>
  <si>
    <t>-24°C; 1day</t>
  </si>
  <si>
    <t>-5°C; 360hours</t>
  </si>
  <si>
    <t>-10°C; 216hours</t>
  </si>
  <si>
    <t>-15°C; 144hours</t>
  </si>
  <si>
    <t>Cyclospora cayetanensis (protozoa; parasite)</t>
  </si>
  <si>
    <t>Taenia solium (helminth; cestode; parasite)</t>
  </si>
  <si>
    <t>Giardia (protozoa; parasite)</t>
  </si>
  <si>
    <t>Cryptosporidium (protozoa; parasite)</t>
  </si>
  <si>
    <t>Entamoeba histolytica (protozoa; parasite)</t>
  </si>
  <si>
    <t>Anisakis (helminth; nematode; parasite)</t>
  </si>
  <si>
    <t>Clonorchis spp. (helminth; trematode; parasite)</t>
  </si>
  <si>
    <t>Taenia (helminth; cestode; parasite)</t>
  </si>
  <si>
    <t>Trichinella (helminth; nematode; parasite)</t>
  </si>
  <si>
    <t>Encepalitozoon intestinalis (fungi; Parasite)</t>
  </si>
  <si>
    <t>Ascaris suum (helminth; nematode; parasite)</t>
  </si>
  <si>
    <t>Echinococcus (helminth; cestode; parasite)</t>
  </si>
  <si>
    <t>Clonorchis sinensis (helminth; trematode; parasite)</t>
  </si>
  <si>
    <t xml:space="preserve">Taenia taeniaeformis (helminth; cestode; parasite) </t>
  </si>
  <si>
    <t>Trichuris vulpis (helminth; nematode; parasite)</t>
  </si>
  <si>
    <t>Diphyllobothrium spp. (helminth; cestode; parasite)</t>
  </si>
  <si>
    <t xml:space="preserve">Fan, P.C. Viability of metacercariae of Clonorchis sinensis in frozen or salted freshwater fish (1998) International Journal for Parasitology, 28 (4), pp. 603-605
</t>
  </si>
  <si>
    <t>-12°C; 18days</t>
  </si>
  <si>
    <t>-12°C; 10days</t>
  </si>
  <si>
    <t>Viability markedly reduced but not completely inhibited</t>
  </si>
  <si>
    <t>-28°C; 20hours</t>
  </si>
  <si>
    <t>Fattakhov, R.G. 1989. Low-temperature regimes for the decontamination of fish of the larvae Opisthorchis. Medicine Parazitology (Mosk), 5: 63–64 (in Russian) in Ryder, J., Karunasagar, I. &amp; Ababouch, L., eds. 2014. Assessment and management of seafood saf</t>
  </si>
  <si>
    <t>-35°C; 8hours</t>
  </si>
  <si>
    <t>-40°C; 2hours</t>
  </si>
  <si>
    <t>20% NaCl (wt based); 5hours</t>
  </si>
  <si>
    <t>Tesana, S., Kaewkes, S. &amp; Phinlaor, S. 1986. Infectivity and survivorship of Opisthorchis viverrini metacercariae in fermented fish. Journal of Parasitology of the Tropical Medical Association Thailand, 9: 21–30.</t>
  </si>
  <si>
    <t>Wootten, R., Cann, D.C., 2001, Round worms in fish Marine Laboratory of the Department of Agriculture and Fisheries for Scotland and the Torry Research Station of the Ministry of Agriculture, Fisheries and Food, FAO</t>
  </si>
  <si>
    <t>***</t>
  </si>
  <si>
    <t>**</t>
  </si>
  <si>
    <t>Linden, K.G., Shin, G.-A., Faubert, G., Cairns, W., and Sobsey, M.D. (2002). UV disinfection of Giardia lamblia cysts in water. Environ. Sci. Technol. 36, 2519–2522.</t>
  </si>
  <si>
    <t>3mJ/cm²; LP lamp</t>
  </si>
  <si>
    <t>Mofidi, A.A., Meyer, E.A., Wallis, P.M., Chou, C.I., Meyer, B.P., Ramalingam, S., and Coffey, B.M. (2002). The effect of UV light on the inactivation of Giardia lamblia and Giardia muris cysts as determined by animal infectivity assay (P-2951-01). Water R</t>
  </si>
  <si>
    <t>7.6mJ/cm²</t>
  </si>
  <si>
    <t>Rochelle, P.A., Fallar, D., Marshall, M.M., Montelone, B.A., Upton, S.J., and Woods, K. (2004). Irreversible UV inactivation of Cryptosporidium spp. despite the presence of UV repair genes. J. Eukaryot. Microbiol. 51, 553–562</t>
  </si>
  <si>
    <t>Collins, M.V., Flick, G.J., Smith, S.A., Fayer, R., Croonenberghs, R., O’Keefe, S., and Lindsay, D.S. (2005b). The effect of high-pressure processing on infectivity of Cryptosporidium parvum oocysts recovered from experimentally exposed Eastern oysters (Crassostrea virginica). J. Eukaryot. Microbiol. 52, 500–504</t>
  </si>
  <si>
    <t>Collins, M.V., Flick, G.J., Smith, S.A., Fayer, R., Rubendall, E., and Lindsay, D.S. (2005). The effects of E-beam irradiation and microwave energy on Eastern Oysters (Crassostrea virginica) experimentally infected with Cryptosporidium parvum. J. Eukaryot</t>
  </si>
  <si>
    <r>
      <t>40mJ/cm²; medium-pressure UVaster® (15m</t>
    </r>
    <r>
      <rPr>
        <vertAlign val="superscript"/>
        <sz val="16"/>
        <rFont val="Calibri"/>
        <family val="2"/>
        <scheme val="minor"/>
      </rPr>
      <t>3</t>
    </r>
    <r>
      <rPr>
        <sz val="16"/>
        <rFont val="Calibri"/>
        <family val="2"/>
        <scheme val="minor"/>
      </rPr>
      <t>.h</t>
    </r>
    <r>
      <rPr>
        <vertAlign val="superscript"/>
        <sz val="16"/>
        <rFont val="Calibri"/>
        <family val="2"/>
        <scheme val="minor"/>
      </rPr>
      <t>-1</t>
    </r>
    <r>
      <rPr>
        <sz val="16"/>
        <rFont val="Calibri"/>
        <family val="2"/>
        <scheme val="minor"/>
      </rPr>
      <t>); low-pressure reactor (42m</t>
    </r>
    <r>
      <rPr>
        <vertAlign val="superscript"/>
        <sz val="16"/>
        <rFont val="Calibri"/>
        <family val="2"/>
        <scheme val="minor"/>
      </rPr>
      <t>3</t>
    </r>
    <r>
      <rPr>
        <sz val="16"/>
        <rFont val="Calibri"/>
        <family val="2"/>
        <scheme val="minor"/>
      </rPr>
      <t>.h</t>
    </r>
    <r>
      <rPr>
        <vertAlign val="superscript"/>
        <sz val="16"/>
        <rFont val="Calibri"/>
        <family val="2"/>
        <scheme val="minor"/>
      </rPr>
      <t>-1</t>
    </r>
    <r>
      <rPr>
        <sz val="16"/>
        <rFont val="Calibri"/>
        <family val="2"/>
        <scheme val="minor"/>
      </rPr>
      <t>)</t>
    </r>
  </si>
  <si>
    <t>Entrala, E., Garin, Y.J.F., Meneceur, P., Hayat, M., Scherpereel, G., Savin, C., Féliers, C., and Derouin, F. (2007). Pilot-scale evaluation of UV reactors’ efficacy against in vitro infectivity of Cryptosporidium parvum oocysts. FEMS Immunol. Med. Microb</t>
  </si>
  <si>
    <t>Shin, G.-A., Linden, K.G., and Faubert, G. (2009). Inactivation of Giardia lamblia cysts by polychromatic UV. Lett. Appl. Microbiol. 48, 790–792</t>
  </si>
  <si>
    <t>anisakis (helminth; nematode; parasite)</t>
  </si>
  <si>
    <t>0°C or above</t>
  </si>
  <si>
    <t>Fasciola (helminth; trematode; parasite)</t>
  </si>
  <si>
    <t>4kr</t>
  </si>
  <si>
    <t>Hughes, D. L. (1962). Reduction of the pathogenicity of fasciola hepatica in mice by X-irradiation. Nature, 193(4820), 1093-1094</t>
  </si>
  <si>
    <t>100kr</t>
  </si>
  <si>
    <t>-21°C for 28 days</t>
  </si>
  <si>
    <t>Controls Toxoplasma gondii cysts for whole cuts of pork lamb, veal or beef.</t>
  </si>
  <si>
    <t>4 log reduction, inactivation of oocysts</t>
  </si>
  <si>
    <t>1mJ/cm²; LP lamp monochromatic UV 254nm; RT; pH7.3</t>
  </si>
  <si>
    <t>Oxydizer (monochloramine)</t>
  </si>
  <si>
    <t>90% reduction in oocysts viability</t>
  </si>
  <si>
    <t>snap-frreezing by immersion in liquid nitrogen, followed by 2-3h thawing at 4°C</t>
  </si>
  <si>
    <t>slow-freezing, -22°C for 775h, followed by 2-3h thawing at 4°C</t>
  </si>
  <si>
    <t>slow-freezing, -22°C for 21h, followed by 2-3h thawing at 4°C</t>
  </si>
  <si>
    <t xml:space="preserve">Campbell, A.T., Wallis, P. The effect of UV irradiation on human-derived Giardia lamblia cysts (2002) Water Research, 36 (4), pp. 963-969
</t>
  </si>
  <si>
    <t>Opisthorchis  viverrini (helminth; trematode; parasite)</t>
  </si>
  <si>
    <t>Opisthorchis spp. (helminth; trematode; parasite)</t>
  </si>
  <si>
    <t>Paragonimus (helminth; trematode; parasite)</t>
  </si>
  <si>
    <t>Taenia  (helminth; cestode; parasite)</t>
  </si>
  <si>
    <t>Peeters, J. E., Mazas, E. A., Masschelein, W. J., Villacorta Martinez de Maturana, I., &amp; Debacker, E. (1989). Effect of disinfection of drinking water with ozone or chlorine dioxide on survival of cryptosporidium parvum oocysts.Applied and Environmental Microbiology, 55(6), 1519-1522</t>
  </si>
  <si>
    <t>0.43mg/L chlorine dioxide, 15min</t>
  </si>
  <si>
    <r>
      <t>Heat treatment (</t>
    </r>
    <r>
      <rPr>
        <sz val="16"/>
        <rFont val="Calibri"/>
        <family val="2"/>
      </rPr>
      <t>≥70°C-&lt;90°C</t>
    </r>
    <r>
      <rPr>
        <sz val="16"/>
        <rFont val="Calibri"/>
        <family val="2"/>
        <scheme val="minor"/>
      </rPr>
      <t>)</t>
    </r>
  </si>
  <si>
    <t>Ongerth, J. E., Johnson, R. L., MacDonald, S. C., Frost, F., &amp; Stibbs, H. H. (1989). Backcountry water treatment to prevent giardiasis. American Journal of Public Health, 79(12), 1633-1637</t>
  </si>
  <si>
    <t>Oxydizer (iodine)</t>
  </si>
  <si>
    <t>hydrogen peroxide - 6%, 20°C, 20min</t>
  </si>
  <si>
    <t>hydrogen peroxide - 6%, 20°C, 10min</t>
  </si>
  <si>
    <t xml:space="preserve">hydrogen peroxide - 3%, 20°C, 20min, </t>
  </si>
  <si>
    <t>hydrogen peroxide - 3%, 20°C, 10min</t>
  </si>
  <si>
    <t>0.2% PAA; 12 min.; 25°C</t>
  </si>
  <si>
    <t>no reduction of oocysts infectivity</t>
  </si>
  <si>
    <t>0.35% PAA; 20 min.; 20°C</t>
  </si>
  <si>
    <t>-20°C for 54h and thawed overnight at 4°C</t>
  </si>
  <si>
    <t>Meat: mutton</t>
  </si>
  <si>
    <t>Lundén, A., &amp; Uggla, A. (1992). Infectivity of toxoplasma gondii in mutton following curing, smoking, freezing or microwave cooking. International Journal of Food Microbiology, 15(3-4), 357-363.</t>
  </si>
  <si>
    <t>Cesium 137 irradiation; 0.5kGy</t>
  </si>
  <si>
    <t xml:space="preserve">Dubey, J.P., Thayer, D.W., Speer, C.A., Shen, S.K. Effect of gamma irradiation on unsporulated and sporulated Toxoplasma gondii oocysts (1998) International Journal for Parasitology, 28 (3), pp. 369-375
</t>
  </si>
  <si>
    <t>Trichuris trichiura (helminth; nematode; parasite)</t>
  </si>
  <si>
    <t>Nolf, L. O. (1932). Experimental studies on certain factors influencing the development and viability of the ova of the human trichuris as compared with those of the human ascaris. American Journal of Epidemiology, 16(1), 288-322</t>
  </si>
  <si>
    <t>Olvera, M., Eguía, A., Rodríguez, O., Chong, E., Pillai, S. D., &amp; Ilangovan, K. (2008). Inactivation of cryptosporidium parvum oocysts in water using ultrasonic treatment. Bioresource Technology, 99(6), 2046-2049</t>
  </si>
  <si>
    <t>-20°C for 3 days, thawing, and refreezing for 4 days</t>
  </si>
  <si>
    <t>Fan, P. C. (1998). Viability of metacercariae of clonorchis sinensis in frozen or salted freshwater fish. International Journal for Parasitology, 28(4), 603-605</t>
  </si>
  <si>
    <t xml:space="preserve">-12°C, 20 days </t>
  </si>
  <si>
    <t>-20°C, 7 days</t>
  </si>
  <si>
    <t>Dairy products: ice cream</t>
  </si>
  <si>
    <t>Heat treatment (&lt;70°C) - Drying</t>
  </si>
  <si>
    <t>-196°C, 20h</t>
  </si>
  <si>
    <t>43°C, suspended in water, 4h</t>
  </si>
  <si>
    <t>Opisthorchis  felineus (helminth; trematode; parasite)</t>
  </si>
  <si>
    <t>Ascaris lumbricoides (helminth; nematode; parasite)</t>
  </si>
  <si>
    <t xml:space="preserve">Mun, S., Cho, S.-H., Kim, T.-S., Oh, B.-T., Yoon, J. Inactivation of Ascaris eggs in soil by microwave treatment compared to UV and ozone treatment (2009) Chemosphere, 77 (2), pp. 285-290
</t>
  </si>
  <si>
    <t xml:space="preserve">Soil </t>
  </si>
  <si>
    <t>62.9°C for 3sec; microwave heating</t>
  </si>
  <si>
    <t>43.2°C for 1sec or 54°C for 2sec; microwave heating</t>
  </si>
  <si>
    <t>Sarcocystis spp (protozoa; parasite)</t>
  </si>
  <si>
    <t>Heat treatment (&lt;70°C) - microwave</t>
  </si>
  <si>
    <t>700-W microwave heating 77°C</t>
  </si>
  <si>
    <t>Fish: arrowtooth flounder fillets</t>
  </si>
  <si>
    <t>Adams, A. M., Miller, K. S., Wekell, M. M., &amp; Dong, F. M. (1999). Survival of anisakis simplex in microwave-processed arrowtooth flounder (atheresthes stomias). Journal of Food Protection, 62(4), 403-409.</t>
  </si>
  <si>
    <t>276MPa; 10sec. and above</t>
  </si>
  <si>
    <t>241MPa; 60sec.</t>
  </si>
  <si>
    <t>190 Mpa, 15 min</t>
  </si>
  <si>
    <t>Fish: Nile perch fillet</t>
  </si>
  <si>
    <t>170 Mpa, 3 x 2 min</t>
  </si>
  <si>
    <t>180 Mpa, 2 x 2 min</t>
  </si>
  <si>
    <t>-4°C for 2 days</t>
  </si>
  <si>
    <t>Saleque, A., Juyal, P. D., &amp; Bhatia, B. B. (1990). Effect of temperature on the infectivity of sarcocystis miescheriana cysts in pork. Veterinary Parasitology, 36(3-4), 343-346</t>
  </si>
  <si>
    <t>-20°C for 1 day</t>
  </si>
  <si>
    <t>Gamble, H. R., Solomon, M. B., &amp; Long, J. B. (1998). Effects of hydrodynamic pressure on the viability of trichinella spiralis in pork. Journal of Food Protection, 61(5), 637-639</t>
  </si>
  <si>
    <t>Fish: herring</t>
  </si>
  <si>
    <r>
      <t>Heat treatment (</t>
    </r>
    <r>
      <rPr>
        <sz val="16"/>
        <rFont val="Calibri"/>
        <family val="2"/>
      </rPr>
      <t>≥90°C)</t>
    </r>
  </si>
  <si>
    <t>-4°C for 48h</t>
  </si>
  <si>
    <t>Meat: buffalo heart</t>
  </si>
  <si>
    <t>Srivastava, P. S., Saha, A. K., &amp; Sinha, S. R. P. (1986). Effects of heating and freezing on the viability of sarcocysts of sarcocystis levinei from cardiac tissues of buffaloes. Veterinary Parasitology, 19(3-4), 329-332</t>
  </si>
  <si>
    <t>-2°C for 24h</t>
  </si>
  <si>
    <t>70°C for 30min</t>
  </si>
  <si>
    <t>Waikagul, J. (1974) Study of Infectivity of Opisthorchis viverrini Metacercarae. MSc thesis, Faculty of Tropical Medicine, Mahidol University, Bangkok</t>
  </si>
  <si>
    <t>80°C for 5min</t>
  </si>
  <si>
    <t>Waikagul, J. (1974) Study of Infectivity of Opisthorchis viverrini Mefacercarae. MSc thesis, Faculty of Tropical Medicine, Mahidol University, Bangkok</t>
  </si>
  <si>
    <t>Gestrich, R. and Heydorn, A.O., 1974. Untersuchungen Zur lJberlebensdauer Von Sarkosporidienzystem im Fleisch Von Schlachttieren. Berl. Muench. Tieraertzl. Wochenschr., 87: 475--476.</t>
  </si>
  <si>
    <t>Angiostrongylus costaricensis (helminth; nematode; parasite)</t>
  </si>
  <si>
    <t>Zanini, G. M., &amp; Graeff-Teixeira, C. (2001). Inactivation of infective larvae of angiostrongylus costaricensis with short time incubations in 1.5% bleach solution, vinegar or saturated cooking salt solution. Acta Tropica, 78(1), 17-21</t>
  </si>
  <si>
    <t>Merwad, A.M.A., Mitchell, S.M., Zajac, A.M., Flick, G.J., Lindsay, D.S. Effects of high pressure processing on hatching of eggs of the zoonotic rat tapeworm Hymenolepis diminuta (2011) Veterinary Parasitology, 176 (2-3), pp. 185-188</t>
  </si>
  <si>
    <t>55°C; 30min.</t>
  </si>
  <si>
    <t>Rodriguez-Canul, R., Argaez-Rodriguez, F., Pacheco De La Gala, D., Villegas-Perez, S., Fraser, A., Craig, P. S., . . . Dominguez-Alpizar, J. L. (2002). Taenia solium metacestode viability in infected pork after preparation with salt pickling or cooking methods common in yucatán, méxico. Journal of Food Protection, 65(4), 666-669</t>
  </si>
  <si>
    <r>
      <t>Heat treatment (</t>
    </r>
    <r>
      <rPr>
        <sz val="16"/>
        <rFont val="Calibri"/>
        <family val="2"/>
      </rPr>
      <t>≥</t>
    </r>
    <r>
      <rPr>
        <sz val="16"/>
        <rFont val="Calibri"/>
        <family val="2"/>
        <scheme val="minor"/>
      </rPr>
      <t>70°C-&lt;90°C)</t>
    </r>
  </si>
  <si>
    <t xml:space="preserve">70°C and above;  10sec. and above </t>
  </si>
  <si>
    <t>Dubey, J. P., Brake, R. J., Murrell, K. D., &amp; Fayer, R. (1986). Effect of irradiation on the viability of toxoplasma gondii cysts in tissues of mice and pigs. American Journal of Veterinary Research, 47(3), 518-522.</t>
  </si>
  <si>
    <t xml:space="preserve">Ortega, Y.R., Liao, J. Microwave inactivation of Cyclospora cayetanensis sporulation and viability of Cryptosporidium parvum oocysts (2006) Journal of Food Protection, 69 (8), pp. 1957-1960
</t>
  </si>
  <si>
    <t>3.31 Log reduction (Log MPN/g) of oocysts infectivity (cell culture assay)</t>
  </si>
  <si>
    <t>washing</t>
  </si>
  <si>
    <t>0.46 log reduction in oocysts excystation</t>
  </si>
  <si>
    <t>6% acetic acid (vol/vol) (vinegar); 12% salt for 13days , 4°C</t>
  </si>
  <si>
    <t>Fish: anchovies</t>
  </si>
  <si>
    <t>20% acetic acid; 12% NaCl for 3days</t>
  </si>
  <si>
    <t>30% acetic acid; 12% NaCl for 3days</t>
  </si>
  <si>
    <t>40% acetic acid; 12% NaCl for 2days</t>
  </si>
  <si>
    <t>Heterophyidae (helminth; trematode; parasite)</t>
  </si>
  <si>
    <t>Fish: flesh of mullet</t>
  </si>
  <si>
    <t>Hamed and Elias (1970) Effect of food-processing methods upon survival of the trematode Heterophyes sp. in flesh of mullet caught from brackish egyptian waters,  Journal of Food Science, 35: 386–388</t>
  </si>
  <si>
    <t>30h,  -10°C or -20°C</t>
  </si>
  <si>
    <t>250MPa and above; 60sec.</t>
  </si>
  <si>
    <t>400MPa and above; 60sec.</t>
  </si>
  <si>
    <t>350MPa; 60sec.</t>
  </si>
  <si>
    <t>-15°C; 2 days</t>
  </si>
  <si>
    <t xml:space="preserve">Sathyanarayanan, L., Ortega, Y. Effects of temperature and different food matrices on Cyclospora cayetanensis oocyst sporulation (2006) Journal of Parasitology, 92 (2), pp. 218-222
</t>
  </si>
  <si>
    <t>Tripanosoma cruzi (parasite)</t>
  </si>
  <si>
    <t>-20°C 26h</t>
  </si>
  <si>
    <t>Barbosa, R. L., Dias, V. L., Pereira, K. S., Schmidt, F. L., Franco, R. M. B., Guaraldo, A. M. A., . . . Passos, L. A. C. (2012). Survival in vitro and virulence of trypanosoma cruzi in açaí pulp in experimental acute chagas disease. Journal of Food Protection, 75(3), 601-606</t>
  </si>
  <si>
    <t>low infectivity ; &gt;4log reduction of oocysts infectivity (CaCo-2 cell culture infectivity assay)</t>
  </si>
  <si>
    <t>25kGy</t>
  </si>
  <si>
    <t>0-10 kGy</t>
  </si>
  <si>
    <t>&gt;4.92 log reduction (UVaster®); &gt;4.82 log reduction (LP reactor) of oocysts infectivity (immunofluorescence staining)</t>
  </si>
  <si>
    <t>Gerba, C. P., Johnson, D. C., &amp; Hasan, M. N. (1997). Efficacy of iodine water purification tablets against cryptosporidium oocysts and giardia cysts. Wilderness and Environmental Medicine, 8(2), 96-100</t>
  </si>
  <si>
    <t>2 iodine tablets/L of water (13-18 mg/L) 50 min, worst case water pH5</t>
  </si>
  <si>
    <t>2 iodine tablets/L of water (13-18 mg/L) 20 min, worst case water pH5</t>
  </si>
  <si>
    <t>Angiostrongylus cantonensis (helminth; nematode; parasite)</t>
  </si>
  <si>
    <t>Li, H., Gyürék, L. L., Finch, G. R., Smith, D. W., &amp; Belosevic, M. (2001). Effective temperature on ozone inactivation of cryptosporidium parvum oxidant demand-free phosphate buffer. Journal of Environmental Engineering, 127(5), 456-467</t>
  </si>
  <si>
    <t>2 log reduction of oocysts infectivity for mice</t>
  </si>
  <si>
    <t xml:space="preserve">Microwave heating; 2450MHz; 850W; 5min; </t>
  </si>
  <si>
    <t>0.76 log reduction of spores infectivity ( cell culture assay)</t>
  </si>
  <si>
    <t>0.74 log reduction of spores infectivity ( cell culture assay)</t>
  </si>
  <si>
    <t>0.60 log reduction of spores infectivity ( cell culture assay)</t>
  </si>
  <si>
    <t>0.57 log reduction of spores infectivity ( cell culture assay)</t>
  </si>
  <si>
    <t>0.52 log reduction of spores infectivity ( cell culture assay)</t>
  </si>
  <si>
    <t>0.47 log reduction of spores infectivity ( cell culture assay)</t>
  </si>
  <si>
    <t>0.45 log reduction of spores infectivity ( cell culture assay)</t>
  </si>
  <si>
    <t>0.44 log reduction of spores infectivity ( cell culture assay)</t>
  </si>
  <si>
    <t>0.33 log reduction of spores infectivity ( cell culture assay)</t>
  </si>
  <si>
    <t>0.22 log reduction of spores infectivity ( cell culture assay)</t>
  </si>
  <si>
    <t>0.21 log reduction of spores infectivity ( cell culture assay)</t>
  </si>
  <si>
    <t>0.17 log reduction of spores infectivity ( cell culture assay)</t>
  </si>
  <si>
    <t>0.15 log reduction of spores infectivity ( cell culture assay)</t>
  </si>
  <si>
    <t>0.14 log reduction of spores infectivity ( cell culture assay)</t>
  </si>
  <si>
    <t>0.13 log reduction of spores infectivity ( cell culture assay)</t>
  </si>
  <si>
    <t>0 log reduction of spores infectivity ( cell culture assay)</t>
  </si>
  <si>
    <t>1% acetic acid; 30 to 60min.;</t>
  </si>
  <si>
    <t>0.5% Levulinic acid; 30 min.;</t>
  </si>
  <si>
    <t>1% to 2% levulinic acid; 30min.;</t>
  </si>
  <si>
    <t>0.5% to 3% levulinic acid; 0.5% SDS; 30 to 60min.;</t>
  </si>
  <si>
    <t>0.05% to 2% SDS; 30 to 60min.;</t>
  </si>
  <si>
    <t>Barriga, O. O., &amp; Myser, W. C. (1987). Effects of irradiation on the biology of the infective larvae of toxocara canis in the mouse. Journal of Parasitology, 73(1), 89-94</t>
  </si>
  <si>
    <t>Fujino, T., Matsui, T., Kobayashi, F., Haruki, K., Yoshino, Y., Kajima, J., &amp; Tsuji, M. (2002). The effect of heating against cryptosporidium oocysts. Journal of Veterinary Medical Science, 64(3), 199-200</t>
  </si>
  <si>
    <t>1.5 log reduction of oocysts infectivity for mice</t>
  </si>
  <si>
    <t xml:space="preserve">Verster, A., Du Plessis, T.A., Van Den Heever, L.W. The effect of gamma radiation on the cysticerci of Taenia solium. (1976) Onderstepoort Journal of Veterinary Research, 43 (1), pp. 23-26
</t>
  </si>
  <si>
    <t>0.11 kGy</t>
  </si>
  <si>
    <t>Fish: salted herring</t>
  </si>
  <si>
    <t>Chai, Hong, Lee (1991) Effects of gamma irradiation on the survival and development of Clonorchis sinensis metacercariae;  in Final FAO/IAEA Research Co-ordination Meeting on Use of Irradiation to Control Infectivity of Food-Borne Parasites  pp. 33-41,  International Atomic Energy Agency</t>
  </si>
  <si>
    <t>Murrell, Dubey (1991) Epidemiology and control of Trichinellosis and toxoplasmosis; in Final FAO/IAEA Research Co-ordination Meeting on Use of Irradiation to Control Infectivity of Food-Borne Parasites  pp. 73-79,  International Atomic Energy Agency</t>
  </si>
  <si>
    <t>iodine 2ppm, (15°C, 240min) ou (&gt; 30°C, 60min); 500mL</t>
  </si>
  <si>
    <t>Fraker, L. D., Gentile, D. A., Krivoy, D., Condon, M., &amp; Backer, H. D. (1992). Giardia cyst inactivation by iodine. Journal of Wilderness Medicine, 3(4), 351-357</t>
  </si>
  <si>
    <t>iodine 4ppm, (5°C, 180min) ou (15°C, 60min) ou (&gt; 30°C, 45min); 500mL</t>
  </si>
  <si>
    <t>iodine 6ppm, (5°C, 90min) ou (15°C, 60min) ou (&gt; 30°C, 30min); 500mL</t>
  </si>
  <si>
    <t>iodine 8ppm, (5°C, 60min) ou (15°C, 30min) ou (&gt; 30°C, 15min); 500mL</t>
  </si>
  <si>
    <t>iodine 10ppm, (5°C, 45min) ou (15°C, 15min) ou (&gt; 30°C, 15min); 500mL</t>
  </si>
  <si>
    <t>1.0 kGy</t>
  </si>
  <si>
    <t>Ooi, Ishii, Inohara, Kamiya (1991)  Radiation sensitivity of Angiostrongylus cantonensis and A. costaricensis infective larvae;   in Final FAO/IAEA Research Co-ordination Meeting on Use of Irradiation to Control Infectivity of Food-Borne Parasites  pp. 81</t>
  </si>
  <si>
    <t>2.0 kGy and above</t>
  </si>
  <si>
    <t>4.0 kGy</t>
  </si>
  <si>
    <t>0.5 kGy</t>
  </si>
  <si>
    <t>2.0 kGy</t>
  </si>
  <si>
    <t>3.0 kGy</t>
  </si>
  <si>
    <t>wash salad vegetables with 6% commercial vinegar, 100ml/l, for 10 minutes</t>
  </si>
  <si>
    <t>detaches all metacercariae and is lethal to other parasites in vegetables</t>
  </si>
  <si>
    <t>salad vegetables</t>
  </si>
  <si>
    <t>el-Sayad, M. H., Allam, A. F., &amp; Osman, M. M. (1997). Prevention of human fascioliasis: A study on the role of acids detergents and potassium permenganate in clearing salads from metacercariae. Journal of the Egyptian Society of Parasitology, 27(1), 163-1</t>
  </si>
  <si>
    <t>wash salad vegetables with potassium permanganate, 24mg/l, for 10 minutes</t>
  </si>
  <si>
    <t>detaches all metacercariae and destroy them</t>
  </si>
  <si>
    <t>wash salad vegetables with citric acid, 10ml/l, for  10 minutes</t>
  </si>
  <si>
    <t>detaches all metacercariae</t>
  </si>
  <si>
    <t>wash salad vegetables with liquid soap, 12ml/l, for  10 minutes</t>
  </si>
  <si>
    <t xml:space="preserve">detaches all metacercariae </t>
  </si>
  <si>
    <t>cobalt-60,  5 krad and higher</t>
  </si>
  <si>
    <t>Ogunrinade, A. F. (1980). The effect of γ-irradiation on fasciola gigantica infectivity to hamsters. The International Journal of Applied Radiation and Isotopes, 31(3), 189</t>
  </si>
  <si>
    <t xml:space="preserve">Briancesco, R., Veschetti, E., Ottaviani, M., Bonadonna, L. Peracetic acid and sodium hypochlorite effectiveness in reducing resistant stages of microorganisms (2005) Central European Journal of Public Health, 13 (3), pp. 159-162
</t>
  </si>
  <si>
    <t>Water: saline</t>
  </si>
  <si>
    <t xml:space="preserve">Garvey, M., Hayes, J., Clifford, E., Kirf, D., Rowan, N.
Efficacy of measuring cellular ATP levels to determine the inactivation of pulsed UV treated Cryptosporidium parvum oocysts suspended in water (2013) Water Science and Technology: Water Supply, 13 (2), pp. 202-213
</t>
  </si>
  <si>
    <t>IPP / Cite score</t>
  </si>
  <si>
    <t>Fish</t>
  </si>
  <si>
    <t>70°C; 7min. (3cm thick fillet)</t>
  </si>
  <si>
    <t>700-W microwave heating 60°C</t>
  </si>
  <si>
    <t xml:space="preserve">Fish: whole fillets of arrowtooth flounder </t>
  </si>
  <si>
    <t xml:space="preserve"> mullet kept at 50°C; &gt;180 min</t>
  </si>
  <si>
    <t xml:space="preserve"> mullet kept at 100°C; &gt;10 min</t>
  </si>
  <si>
    <t>40°C to 60°C; 20-25 min (heart muscle)</t>
  </si>
  <si>
    <t>65°C; 20-25 min (heart muscle)</t>
  </si>
  <si>
    <t>60°C; 20min (thigh muscles)</t>
  </si>
  <si>
    <t>Taenia spp. (helminth; cestode; parasite)</t>
  </si>
  <si>
    <t xml:space="preserve"> Temperature &gt; 65°C; Cooking  roast pork (cochinita pibil) or pork and beans (frijol con puerco)</t>
  </si>
  <si>
    <t>71.1°C  (core temperature)</t>
  </si>
  <si>
    <t>Milk</t>
  </si>
  <si>
    <t>71.7°C; 10 sec</t>
  </si>
  <si>
    <t>71.7°C; 5 sec</t>
  </si>
  <si>
    <t>71.7°C; 15 sec  (conditions of commercial pasteurization)</t>
  </si>
  <si>
    <t>Partially reduces oocysts viability; initial log population : 4.58,    log reduction : 0.15;Method: Bioassay (neonatal mice)</t>
  </si>
  <si>
    <t>Kills metacercariae; Method: microscopic detection, metacercariae movement</t>
  </si>
  <si>
    <t>100°C; 5 min</t>
  </si>
  <si>
    <t>70°C; 15 min</t>
  </si>
  <si>
    <t>65°C; Microwave oven</t>
  </si>
  <si>
    <t>Not always effective, partial inactivation of cysts; Method: bioassay (mouse)</t>
  </si>
  <si>
    <t>Meat: naturally infected sheep</t>
  </si>
  <si>
    <t>Does not eliminate infectivity to mice; Method: bioassay (mice)</t>
  </si>
  <si>
    <t>Meat: pork from infected pigs mixed with infected mouse brains and homogenized</t>
  </si>
  <si>
    <t>Meat:  pork from infected pigs mixed with infected mouse brains and homogenized</t>
  </si>
  <si>
    <t>Eliminates infectivity to mice; Method: bioassay (mice)</t>
  </si>
  <si>
    <t>&gt;61°C; 3.6min (internal temperature); thickness of 2mm</t>
  </si>
  <si>
    <t xml:space="preserve">64°C; 3min. (internal temperature); thickness of 2mm </t>
  </si>
  <si>
    <t>52°C; 9.5 min (internal temperature); thickness 2mm</t>
  </si>
  <si>
    <t>58°C; 9.5 min (internal temperature); thickness of 2mm</t>
  </si>
  <si>
    <t xml:space="preserve">Partial inactivation of Tissue cysts  </t>
  </si>
  <si>
    <t>Metacercariae only marginally inactivated; Method: Bioassay (rats)</t>
  </si>
  <si>
    <t>Metacercariae survival; Method: Bioassay(rats)</t>
  </si>
  <si>
    <t>100% of rats infected, by metacercariae; Method: bioassay (rats)</t>
  </si>
  <si>
    <t>Eliminates infectivity for rabbits, 160 metacercariae inoculated; Method: bioassay (rabbits)</t>
  </si>
  <si>
    <t>Eliminates infectivity for rats, 400 metacercariae inoculated, no flukes  recovered; Methods: bioassay (rats)</t>
  </si>
  <si>
    <t>inefficient, metacercariae can survive; Method: mobility</t>
  </si>
  <si>
    <t>Opisthorchis  felineus spp (helminth; trematode; parasite)</t>
  </si>
  <si>
    <t>Meat containing sarcocysts still infective; Methods: bioassay (dogs)</t>
  </si>
  <si>
    <t>Does not affect parasite survival in cultutre; Method: Invitro culture assay</t>
  </si>
  <si>
    <t>Inactivates cysts, 2.24 log reduction; Method: Invitro culture assay</t>
  </si>
  <si>
    <t>Inactivates cysts, 2.25 log reduction; Method: Invitro culture assay</t>
  </si>
  <si>
    <t>Inactivates cysts, 2.5 log reduction; Method: Invitro culture assay</t>
  </si>
  <si>
    <t>Toxoplasma gondii (protozoa; parasite)</t>
  </si>
  <si>
    <t>Inactivates tissue cysts; Method: bioassays (cats and/or mice)</t>
  </si>
  <si>
    <t>Inactivates tissue cysts; Method: bioassay (mice)</t>
  </si>
  <si>
    <t>toxoplasma gondii (protozoa; parasite)</t>
  </si>
  <si>
    <t>Inactivates tissue cysts; Method: bioassays (cats)</t>
  </si>
  <si>
    <t>Inactivation of oocysts; Method: exclusion of fluorochrome propidium iodide</t>
  </si>
  <si>
    <t>no inactivation of oocysts sporulation; Method: oocyst sporulation</t>
  </si>
  <si>
    <t>Inactivates oocysts; Method: oocyst sporulation</t>
  </si>
  <si>
    <t>Dairy Products: milk matrix</t>
  </si>
  <si>
    <t>Dairy Products: diluted milk substrate</t>
  </si>
  <si>
    <t>Dairy Products: whipped cream matrix</t>
  </si>
  <si>
    <t>Inactivation; Evolution method: bioassay (rats)</t>
  </si>
  <si>
    <t>Inactivation of tissue cysts; Method: bioassay (cats)</t>
  </si>
  <si>
    <t xml:space="preserve">Inactivates Anisakis larvae; Evaluation method: motility tests, methylene blue fluorescence; </t>
  </si>
  <si>
    <t>Reduction of infected mice by =&gt;65%; Method: bioassay (mice)</t>
  </si>
  <si>
    <t>Reduction of infected mice by 48%; Method: bioassay (mice)</t>
  </si>
  <si>
    <t>Reduction of infected mice by 57%; Method: bioassay (mice)</t>
  </si>
  <si>
    <t>Reduction of infected mice by 40%; Method: bioassay (mice)</t>
  </si>
  <si>
    <t>55 to 60 MPa</t>
  </si>
  <si>
    <t>300MPa; 30 sec</t>
  </si>
  <si>
    <t>Inactivates tissue cysts; Method: bioassay</t>
  </si>
  <si>
    <t>400 Mpa; 30 sec</t>
  </si>
  <si>
    <t>From 1 to 1.5kGy</t>
  </si>
  <si>
    <t>No significant reduction in oocyst viability; Metod: bioassay(neonatal mice); Log reduction : 0.10 (1KGy)to 0.25(1 .5KGy)</t>
  </si>
  <si>
    <t>From 1kGy to 2kGy</t>
  </si>
  <si>
    <t>Infectivity reduction from 47-57% (1KGy) to 100% (2KGy); Method: bioassay (neonatal mice)</t>
  </si>
  <si>
    <t xml:space="preserve">3-6kGy  </t>
  </si>
  <si>
    <t>Anisakis simplex (helminth; nematode; parasite)</t>
  </si>
  <si>
    <t>6 Kgy: reduction on the number of larvae but still substantial numbers of nematodes survived; Method: visual inspection</t>
  </si>
  <si>
    <t>Chlorine: CT value=9600mg.min/L; (80mg/L; 120nin) 25°C</t>
  </si>
  <si>
    <t>22°C; pH=6; CT value = 2400mg.min/L; (80mg/L; 30 min); (C. parvum)</t>
  </si>
  <si>
    <t>1 log reduction infectivity</t>
  </si>
  <si>
    <t>22°C; pH=6; CT value = 9600mg.min/L (80mg/L; 120min); (C. parvum)</t>
  </si>
  <si>
    <t>&gt; 3 log reduction of infectivity; Method: neonate CD-1 mice</t>
  </si>
  <si>
    <t>CT=120mg.min/L; 20°C; pH 7.0</t>
  </si>
  <si>
    <t>25°C; pH7; CT =1.7mg.min./L</t>
  </si>
  <si>
    <t>1 log reduction; Method: viability (excystation level)</t>
  </si>
  <si>
    <t>25°C; pH7; CT =3.1mg.min./L</t>
  </si>
  <si>
    <t>3 log reduction; Method: viability (excystation)</t>
  </si>
  <si>
    <t>2 log reduction of viability; Method: viability (excystation level)</t>
  </si>
  <si>
    <t>25°C; pH7; CT =&gt; 5.8mg.min./L</t>
  </si>
  <si>
    <t>1 log reduction of infectivity; Method: neonate CD-1 mice</t>
  </si>
  <si>
    <t>CT = 10.6 - 11-2 mg.min/L; 5°C; pH 6.0-8.0</t>
  </si>
  <si>
    <t>CT = 28-28.9 mg.min/L; 5°C; pH 6.0-8.0</t>
  </si>
  <si>
    <t>2 log reduction of infectivity; Method: neonate CD-1mice</t>
  </si>
  <si>
    <t>Phosphate buffer (0.05 M)</t>
  </si>
  <si>
    <t>3 log reduction of infectivity; Method: neonate CD-1 mice</t>
  </si>
  <si>
    <t>CT = 49.5-50.3 mg.min/L; 5°C; pH 6.0-8.0</t>
  </si>
  <si>
    <t>CT = 4.6-4.8 mg.min/L; 13°C; pH 6.0-8.0</t>
  </si>
  <si>
    <t>CT = 1.8-1.9 mg.min/L; 22°C; pH 6.0-8.0</t>
  </si>
  <si>
    <t>CT = 8.0-8.3 mg.min/L; 22°C; pH 6.0-8.0</t>
  </si>
  <si>
    <t>CT = 1.94mg.min/L;  5°C; pH 7,0</t>
  </si>
  <si>
    <t>99% reduction of viability; Method: cyst excystation: inital log ; cyst populaiton 4 log/ml</t>
  </si>
  <si>
    <t>CT = 0.27mg.min/L;   25°C; pH 7,0</t>
  </si>
  <si>
    <t>CT = 9.4mg.min/L; 20°C; pH 7,7-7,8</t>
  </si>
  <si>
    <t>0.3 log reduction of infectivity; Method: cell culture; initial log cyst population: 5.4</t>
  </si>
  <si>
    <t xml:space="preserve"> CT = 28mg.min./L; 22°C; pH6-11</t>
  </si>
  <si>
    <t>0.5 log reduction of oocysts infectivity for mice; Method: infectivity on mice</t>
  </si>
  <si>
    <t>CT = 110mg.min./L; 5°C; pH6-11</t>
  </si>
  <si>
    <t>1 log reduction of oocysts infectivity for mice; Method: infectivity on mice</t>
  </si>
  <si>
    <t>CT= 56mg.min./L; 22°C; pH6-11</t>
  </si>
  <si>
    <t>CT = 221mg.min./L; 5°C; pH6-11</t>
  </si>
  <si>
    <t>CT = 331mg.min./L; 5°C; pH6-11</t>
  </si>
  <si>
    <t>CT = 111mg.min./L; 22°C; pH6-11</t>
  </si>
  <si>
    <t>2 log reduction of oocysts infectivity for mice; Method: infectivity on mice</t>
  </si>
  <si>
    <t>CT = 442mg.min./L; 5°C; pH6-11</t>
  </si>
  <si>
    <t>4.4 log reduction of oocysts infectivity; Method cell culture</t>
  </si>
  <si>
    <t>0.03% H2O2; for 1hour, acids added to juices in granular form on a weight/volume basis</t>
  </si>
  <si>
    <t>4.1 log reduction of oocysts infectivity; Method: cell culture</t>
  </si>
  <si>
    <t xml:space="preserve">4.0 log reduction of oocysts  infectivity; Method: cell culture </t>
  </si>
  <si>
    <t xml:space="preserve">3.5 log reduction of oocysts infectivity; Method: cell culture </t>
  </si>
  <si>
    <r>
      <t xml:space="preserve">Hydrogen peroxide 0.03%; </t>
    </r>
    <r>
      <rPr>
        <sz val="16"/>
        <rFont val="Calibri"/>
        <family val="2"/>
      </rPr>
      <t xml:space="preserve">1hour, acids added to juices in granular form on a weight/volume basis </t>
    </r>
  </si>
  <si>
    <t>0.47 log reduction in oocysts excystation; Method: excystation</t>
  </si>
  <si>
    <r>
      <t xml:space="preserve">Hydrogen peroxide 0.03%; </t>
    </r>
    <r>
      <rPr>
        <sz val="16"/>
        <rFont val="Calibri"/>
        <family val="2"/>
      </rPr>
      <t xml:space="preserve">1hour, acids added to juices in granular form on a weight/volume basis  </t>
    </r>
  </si>
  <si>
    <t>0.33 log reduction in oocysts excystation; Method: Excystation</t>
  </si>
  <si>
    <t>0.44 log reduction in oocysts excystation; Method: Excystation</t>
  </si>
  <si>
    <t>0.48 log reduction in oocysts excystation; Method: excystation</t>
  </si>
  <si>
    <r>
      <t xml:space="preserve">0.025% H2O2; for </t>
    </r>
    <r>
      <rPr>
        <sz val="16"/>
        <color theme="1"/>
        <rFont val="Calibri"/>
        <family val="2"/>
      </rPr>
      <t>≥ 6hours, acids added to juices in granular form on a weight/volume basis</t>
    </r>
  </si>
  <si>
    <t>&gt;5.9 log reduction of oocysts infectivity; Method: cell culture</t>
  </si>
  <si>
    <t>0.03% H2O2; for ≥ 2hours, acids added to juices in granular form on a weight/volume basis</t>
  </si>
  <si>
    <t>0.025% H2O2; for ≥ 6hours, acids added to juices in granular form on a weight/volume basis</t>
  </si>
  <si>
    <t>3 log reduction of oocysts infectivity; Method: cell culture</t>
  </si>
  <si>
    <r>
      <t xml:space="preserve">Hydrogen peroxide 0.025%; </t>
    </r>
    <r>
      <rPr>
        <sz val="16"/>
        <rFont val="Calibri"/>
        <family val="2"/>
      </rPr>
      <t>≥6hours, acids added to juices in granular form on a weight/volume basis</t>
    </r>
  </si>
  <si>
    <t>0.55 log reduction in oocysts excystation; Method: excystation</t>
  </si>
  <si>
    <r>
      <t xml:space="preserve">Hydrogen peroxide 0.03%; </t>
    </r>
    <r>
      <rPr>
        <sz val="16"/>
        <rFont val="Calibri"/>
        <family val="2"/>
      </rPr>
      <t>≥2hours, acids added to juices in granular form on a weight/volume basis</t>
    </r>
  </si>
  <si>
    <r>
      <t xml:space="preserve">Hydrogen peroxide 0.03%; </t>
    </r>
    <r>
      <rPr>
        <sz val="16"/>
        <rFont val="Calibri"/>
        <family val="2"/>
      </rPr>
      <t xml:space="preserve">≥2hours, acids added to juices in granular form on a weight/volume basis </t>
    </r>
  </si>
  <si>
    <t>0.54 log reduction in oocysts excystation; Method excystation</t>
  </si>
  <si>
    <t>0.53 log reduction in oocysts excystation;  Method excystation</t>
  </si>
  <si>
    <r>
      <t xml:space="preserve">Hydrogen peroxide 0.03%; </t>
    </r>
    <r>
      <rPr>
        <sz val="16"/>
        <color theme="1"/>
        <rFont val="Calibri"/>
        <family val="2"/>
      </rPr>
      <t xml:space="preserve">≥2hours, acids added to juices in granular form on a weight/volume basis </t>
    </r>
  </si>
  <si>
    <t>0.56 log reduction in oocysts excystation; Method: excystation</t>
  </si>
  <si>
    <t>0.60 log reduction in oocysts excystation; Method: excystation</t>
  </si>
  <si>
    <r>
      <t xml:space="preserve">Hydrogen peroxide 0.03%; </t>
    </r>
    <r>
      <rPr>
        <sz val="16"/>
        <color theme="1"/>
        <rFont val="Calibri"/>
        <family val="2"/>
      </rPr>
      <t xml:space="preserve">≥2hours, acids added to juices in granular form on a weight/volume basis  </t>
    </r>
  </si>
  <si>
    <t>1.8 log reduction of oocysts infectivity; Method: MDCK cell culture</t>
  </si>
  <si>
    <t>2 log reduction of oocysts infectivityy; Method: MDCK cell culture</t>
  </si>
  <si>
    <t>2.7 log reduction of oocysts infectivityy; Method: MDCK cell culture</t>
  </si>
  <si>
    <t>Method: mice inoculation</t>
  </si>
  <si>
    <t>3 log reduction of oocysts infectivity; Method: semiquantative in vitro infectivity assay; bovine kidney cells infected with heat-treated oocysts, followed by examination by indirect fluorescent antibody staining</t>
  </si>
  <si>
    <t>&gt; 4.9 log reduction of oocysts infectivity; Method: semiquantative in vitro infectivity assay; bovine kidney cells infected with heat-treated oocysts, followed by examination by indirect fluorescent antibody staining</t>
  </si>
  <si>
    <t>≥72.4°C , 1 min</t>
  </si>
  <si>
    <t>Reduces oocysts infectivity to 0%, initial log population: 5.18,log reduction: 3.8 ;  Method: bioassay: oocyst suspension orally inoculated to mouse pups, followedby microscopical examination of developmental-stage cryptosporidia in tissue sections</t>
  </si>
  <si>
    <t>microwave heating (650-1000 W) ; 45 sec (&gt; or = 80°C reached in the microwave oven); 5 mL</t>
  </si>
  <si>
    <t>eliminates infectivity for voles, 3 voles inoculated with eggs, none infected; Method: bioassay: voles orally infected with eggs</t>
  </si>
  <si>
    <t>43°C, in air of 15% relative humidity, 2h</t>
  </si>
  <si>
    <t>45°C, in air of  85-95% relative humidity, 3h</t>
  </si>
  <si>
    <t>eliminates infectivity for voles, 7 voles inoculated with eggs, none infected; Method: bioassay: voles orally infected with eggs</t>
  </si>
  <si>
    <t>eliminates infectivity for voles, 8 voles inoculated with eggs, none infected; Method: bioassay: voles orally infected with eggs</t>
  </si>
  <si>
    <t>70°C; 10 min</t>
  </si>
  <si>
    <t>100% inactivation of cysts of G.lambia and G. muris; Method: fluorogenic staining (fluorescein diacetate/ ethidium bromide) and in vitro excystation</t>
  </si>
  <si>
    <t>bolling water in a 100°C water bath</t>
  </si>
  <si>
    <t>immediately rendered cysts incapable of excystation; Method: excystation in vitro</t>
  </si>
  <si>
    <t>kills oocysts; Method: bioassay (mice): oocysts were given orally, cysts were inoculated intraperitioneally</t>
  </si>
  <si>
    <t>No developmental stage of bovine oocysts observed in mice (infected by oocysts); Method: bioassay: oocysts suspension orally administered to neonatal mice, followed by microscopical examination of developmental-stage cryptosporidia in tissue sections</t>
  </si>
  <si>
    <t>1.1 log reduction (oocysts/mL) (8% survival)  initial log population : 3.6; Method: propidium iodide staining combined with direct immunofluorescence assay</t>
  </si>
  <si>
    <t>1.3 log reduction (oocysts/mL) (5% survival) initial log population : 3.6 ; Method: propidium iodide staining combined with direct immunofluorescence assay</t>
  </si>
  <si>
    <t>33% of oocysts survived, 0.38 log reduction; Method: inclusion or exclusion of two fluorogenic vital dyes (4',6-diamidino-2-phenylindole and propidium iodide by oocysts / in vitro excystation.</t>
  </si>
  <si>
    <t>Reverse osmosis water</t>
  </si>
  <si>
    <t>1.8% of oocysts survived, 1.64 log reduction;  Method: inclusion or exclusion of two fluorogenic vital dyes (4',6-diamidino-2-phenylindole and propidium iodide by oocysts / in vitro excystation.</t>
  </si>
  <si>
    <t>kills 100% oocysts, 4.9 log reduction;  Method: inclusion or exclusion of two fluorogenic vital dyes (4',6-diamidino-2-phenylindole and propidium iodide by oocysts / in vitro excystation.</t>
  </si>
  <si>
    <t>Blast freezing; -20°C; 4min., then thawing in 4°C water for 3 min</t>
  </si>
  <si>
    <t>Distilled water (additional milk and cream for -15°C experiments)</t>
  </si>
  <si>
    <t>0% sporulation; counts made on counting cell on 100-150 organisms - at least 2 log inactivation; Method: percentage of sportulation as an indicator of viability</t>
  </si>
  <si>
    <t>&lt;1% can sporulate ; counts made on counting cell on 100-150 organisms - at least 2 log inactivation; Method: percentage of sportulation as an indicator of viability</t>
  </si>
  <si>
    <t>eliminates infectivity for voles, 10 voles inoculated with eggs, none infected; Method: bioassay: voles orally infected with eggs</t>
  </si>
  <si>
    <t>eliminates infectivity for voles, 30 voles inoculated with eggs, none infected; Method: bioassay: voles orally infected with eggs</t>
  </si>
  <si>
    <t xml:space="preserve"> - 13°C and thawing; 14 days</t>
  </si>
  <si>
    <t>&lt; 1% cysts excystation; Method: excystation in vitro</t>
  </si>
  <si>
    <t>do not affect trypomastigotes survival and infectivity for mice; Method: bioassay: trypomastigotes administered intraperitoneally, orally, or by gavage to immunodeficient mice/parasitemia quantified by Brener</t>
  </si>
  <si>
    <t>0.32 log inactivation of eggs; Method: embryonation</t>
  </si>
  <si>
    <t>2 log reduction, inactivation of oocysts; Method: bioassay (mice)</t>
  </si>
  <si>
    <t>3 log reduction, inactivation of oocysts; Method: bioassay (mice)</t>
  </si>
  <si>
    <t>99.9% inactivation (cell culture assay)</t>
  </si>
  <si>
    <t>5.4 log reduction; Method: in vitro cell culture - qPCR assay</t>
  </si>
  <si>
    <t>&gt; 4log reduction; Method: bioassay (Mongolian gerbils)</t>
  </si>
  <si>
    <t>Complete inactivation; Method: bioassay: (mice)</t>
  </si>
  <si>
    <t>3log reduction; Method: bioassay (mice)</t>
  </si>
  <si>
    <t xml:space="preserve">Water </t>
  </si>
  <si>
    <t>at 25°C, 27% relative humidity for 48h; at 43°C, 15% relative humidity for 2h; at 45°C, 85-95% humidity for 3h</t>
  </si>
  <si>
    <t>Tap water</t>
  </si>
  <si>
    <t>550MPa; 30 sec</t>
  </si>
  <si>
    <t>Gives 99.959% inactivation, reduction of oocysts infectivity; Method: cell culture infectivity assay</t>
  </si>
  <si>
    <t>550 MPa; ≥60sec.</t>
  </si>
  <si>
    <t>Gives &gt;99.992% inactivation, reduction of oocysts infectivity; Method: cell culture infectivity assay</t>
  </si>
  <si>
    <t>Gives 99.993% inactivation, reduction of oocysts infectivity; Method: cell culture infectivity assay</t>
  </si>
  <si>
    <t>550 MPa; ≥60sec</t>
  </si>
  <si>
    <t>550 MPa; 30sec</t>
  </si>
  <si>
    <t>Gives &gt;99.994% inactivation, reduction of oocysts infectivity; Method: cell culture infectivity assay</t>
  </si>
  <si>
    <r>
      <t xml:space="preserve">550MPa; 2min.; 40°C; oocysts; </t>
    </r>
    <r>
      <rPr>
        <i/>
        <sz val="16"/>
        <rFont val="Calibri"/>
        <family val="2"/>
        <scheme val="minor"/>
      </rPr>
      <t>Elimeria acervulina used as a surrogate</t>
    </r>
  </si>
  <si>
    <r>
      <t xml:space="preserve">exposure to 300–600 MPa for 1 min; </t>
    </r>
    <r>
      <rPr>
        <i/>
        <sz val="16"/>
        <rFont val="Calibri"/>
        <family val="2"/>
        <scheme val="minor"/>
      </rPr>
      <t xml:space="preserve">Hymenolepis diminuta </t>
    </r>
    <r>
      <rPr>
        <sz val="16"/>
        <rFont val="Calibri"/>
        <family val="2"/>
        <scheme val="minor"/>
      </rPr>
      <t>eggs used as surrogate</t>
    </r>
  </si>
  <si>
    <t xml:space="preserve">eliminates oocysts infectivity for birds; no oocysts in feces, initial load 6 log; Method: in vivo infection </t>
  </si>
  <si>
    <t xml:space="preserve">eliminates oocysts infectivity for birds; no oocysts in feces, initial load 6 log ; Method: in vivo infection </t>
  </si>
  <si>
    <t xml:space="preserve">340MPa or above; 60sec.; </t>
  </si>
  <si>
    <t xml:space="preserve"> eliminate infectivity for mice; Method: bioassay (mice)</t>
  </si>
  <si>
    <t>129 worms found in control rats, 4 in rats inoculated with irradiated larvae; Method: bioassay (mice + rodents)</t>
  </si>
  <si>
    <t>129 worms found in control rats, 1 worm in rats inoculated with irradiated larvae; Method: bioassay (mice + rodents)</t>
  </si>
  <si>
    <t>129 worms found in control rats, none in rats inoculated with irradiated larvae; 2.0 kGy is the minimal effective dose of X-rays radiation in vitro; Method: bioassay (mice + rodents)</t>
  </si>
  <si>
    <t>124 worms in control mice, 19 in mice inoculated with irradiated larvae; Method: bioassay (mice)</t>
  </si>
  <si>
    <t>124 worms in control mice, 26 in mice inoculated with irradiated larvae; Method: bioassay (mice)</t>
  </si>
  <si>
    <t>124 worms in control mice, none in mice inoculated with irradiated larvae; Method: bioassay (mice)</t>
  </si>
  <si>
    <t>controls infectivity, no death among mice orally infected with 20 metacercariae X-radiated, but still not enough to prevent excystment of metacercariae in mice; stunted flukes unnable to develop into normal size flukes</t>
  </si>
  <si>
    <t xml:space="preserve">150 kr </t>
  </si>
  <si>
    <t xml:space="preserve">60 kr </t>
  </si>
  <si>
    <t>60 kr</t>
  </si>
  <si>
    <t xml:space="preserve">90 kr </t>
  </si>
  <si>
    <t>94.2% to 89.4% viable oocysts; Method: bioassay (mice)</t>
  </si>
  <si>
    <t>41.4% reduction of oocysts viability (nucleic acid staining); Method: bioassay (mice)</t>
  </si>
  <si>
    <t>54.3% reduction of oocysts viability (nucleic acid staining); Method: bioassay (mice)</t>
  </si>
  <si>
    <t>eliminates oocysts infectivity for mice; Method: bioassay (mice)</t>
  </si>
  <si>
    <t>ClO2 gas; CT = 82 mg.min/L (4.1mg/L; 20 min.) ; Spot inoculation</t>
  </si>
  <si>
    <t>2 iodine tablets/L of water (13-18 mg/L) 20 min to 50 min, general case water and pH9 water</t>
  </si>
  <si>
    <t>Monochloramine: CT = 7200 mg.min/L ; 80mg/L for 90min.; 25°C; pH=7</t>
  </si>
  <si>
    <t>1.8 log reduction of oocysts infectivity on MDCK cell cultures (In vitro infectivity assay)</t>
  </si>
  <si>
    <t>different concentration: 1, 3 &amp; 5% pH (from 3.9 to 2.9)</t>
  </si>
  <si>
    <t>Heat treatment (&gt;70°C) - microwave</t>
  </si>
  <si>
    <t>70°C; 3 min (microwave heating at maximum 1,000 W)</t>
  </si>
  <si>
    <t>Fish: infected hake muscle sandwiches</t>
  </si>
  <si>
    <t>Kills Anisakis (L.3); Method: mobility, emission of fluorescence under UV light, scanning electron microscopy; (Larvae)</t>
  </si>
  <si>
    <t>≥60°C; 15 min</t>
  </si>
  <si>
    <t>Kills metacercariae; Method: metacercariae movement; (metacercariae)</t>
  </si>
  <si>
    <t>≥60°C (internal temperature, oven cooked)</t>
  </si>
  <si>
    <t>49°C; 6h</t>
  </si>
  <si>
    <t>52°C; 47min</t>
  </si>
  <si>
    <t>55°C; 6min</t>
  </si>
  <si>
    <t>60°C; 2 min</t>
  </si>
  <si>
    <t>70°C (core temperature)</t>
  </si>
  <si>
    <t xml:space="preserve">KOTULA, A.W., MURRELL, K.D., ACOSTA‐STEIN, L., LAMB, L., DOUGLASS, L.
Destruction of Trichinella spiralis During Cooking
(1983) Journal of Food Science, 48 (3), pp. 765-768. Cited 15 times.
</t>
  </si>
  <si>
    <t>Fish fillets (isolated pleroceroids)</t>
  </si>
  <si>
    <t xml:space="preserve"> - 10°C; 5min</t>
  </si>
  <si>
    <t>Inactivates pleroceroids; Method: bioassay (golden hamster); (plerocercoid larvae)</t>
  </si>
  <si>
    <t xml:space="preserve"> - 20°C; 3 days</t>
  </si>
  <si>
    <t>Complete loss of infectivity; Method: bioassay (cats); (sarcocysts)</t>
  </si>
  <si>
    <t>Sarcocystis fusiformis (protozoa; parasite)</t>
  </si>
  <si>
    <t xml:space="preserve">Hilwig, R.W., Cramer, J.D., Forsyth, K.S.
Freezing times and temperatures required to kill cysticerci of Taenia saginata in beef
(1978) Veterinary Parasitology, 4 (3), pp. 215-219. Cited 15 times.
</t>
  </si>
  <si>
    <t xml:space="preserve">Vidaĉek, S., De Las Heras, C., Solas, M.T., García, M.L., Mendizábal, A., Tejada, M.
Viability and antigenicity of anisakis simplex after conventional and microwave heating at fixed temperatures
(2011) Journal of Food Protection, 74 (12), pp. 2119-2126. Cited 14 times.
</t>
  </si>
  <si>
    <t xml:space="preserve">Borges, J.N., Lopes, K.C., Santos, C.P.
Viability of Ascocotyle (Phagicola) longa (Trematoda: Heterophyidae) metacercariae from mullets (Mugil liza) from Rio de Janeiro, Brazil after exposure to freezing and heating in the temperature range from −35 °C to 180 °C
(2018) Food Control, 89, pp. 117-122. 
</t>
  </si>
  <si>
    <t xml:space="preserve"> - 21°C; 7 days</t>
  </si>
  <si>
    <t>Wild boar meat</t>
  </si>
  <si>
    <t xml:space="preserve"> - 20°C; up to 20 months</t>
  </si>
  <si>
    <t xml:space="preserve"> - 20°C; 4 months</t>
  </si>
  <si>
    <t xml:space="preserve">Hill, D.E., Gamble, H.R., Zarlenga, D.S., Coss, C., Finnigan, J.
Trichinella nativa in a black bear from Plymouth, New Hampshire
(2005) Veterinary Parasitology, 132 (1-2 SPEC. ISS.), pp. 143-146. Cited 8 times.
</t>
  </si>
  <si>
    <t xml:space="preserve"> - 8°C; 3 days or - 7°C; 17 days</t>
  </si>
  <si>
    <t>Pickled herring; 28 days</t>
  </si>
  <si>
    <t>Inactivates tissue cysts; Method: bioassay mice; (tissue cysts)</t>
  </si>
  <si>
    <t>7.5% NaCl, glutinous rice; keeping fish 3 days refrigerated plus 4 days fermentation time at room temperature</t>
  </si>
  <si>
    <t>Metacercariae non-infectious; Method: bioassay hamster; (metacercariae)</t>
  </si>
  <si>
    <t>Inactivation overnight; Method: microscopy; (metacestodes)</t>
  </si>
  <si>
    <t>Storage at 10°C; inital larva count 400-700/g</t>
  </si>
  <si>
    <t>Larvae lose mobility between days 4-7; no larvae recovored from mice fed with cervelat ripened for 10 or more days (aw ca. 0.932; pH 5.4); Method: examination of digested larvae and bioassay (mice); (larvae)</t>
  </si>
  <si>
    <t>Larvae lose mobility between days 7-10; no larvae recovored from mice fed with salami ripened for 10 or more days (aw ca. 0.942; pH 5.4); Method: examination of digested larvae and bioassay (mice); (larvae)</t>
  </si>
  <si>
    <t>2% NaCl</t>
  </si>
  <si>
    <t>Viable at day 8; Method: bioassay mice; (tissue cysts)</t>
  </si>
  <si>
    <t>Muscle from mice in tissue culture medium</t>
  </si>
  <si>
    <t>Parma ham</t>
  </si>
  <si>
    <t>2.5 and 3% NaCl</t>
  </si>
  <si>
    <t>Inactivation within one day;  Method: bioassay mice; (tissue cysts)</t>
  </si>
  <si>
    <t>Inactivation within 4 days;  Method: bioassay mice; (tissue cysts)</t>
  </si>
  <si>
    <t>4.2-6.2% NaCl; 12, 14 and 16 months</t>
  </si>
  <si>
    <t>Inactivation of tissue cysts;  Method: bioassay mice; (tissue cysts)</t>
  </si>
  <si>
    <t xml:space="preserve">Genchi, M., Vismarra, A., Mangia, C., Faccini, S., Vicari, N., Rigamonti, S., Prati, P., Marino, A.M., Kramer, L., Fabbi, M.
Lack of viable parasites in cured ‘Parma Ham’ (PDO), following experimental Toxoplasma gondii infection of pigs
(2017) Food Microbiology, 66, pp. 157-164. Cited 1 time.
</t>
  </si>
  <si>
    <t>100 Mpa; 5 min</t>
  </si>
  <si>
    <t>200 Mpa; 5 min</t>
  </si>
  <si>
    <t>300 Mpa; 5 min</t>
  </si>
  <si>
    <t>8% larval inactivation; Method: motility test; (larvae)</t>
  </si>
  <si>
    <t>97% larval inactivation; Method: motility test; (larvae)</t>
  </si>
  <si>
    <t>100% larval inactivation; Method: motility test; (larvae)</t>
  </si>
  <si>
    <t xml:space="preserve">Brutti, A., Rovere, P., Cavallero, S., D'Amelio, S., Danesi, P., Arcangeli, G.
Inactivation of Anisakis simplex larvae in raw fish using high hydrostatic pressure treatments
(2010) Food Control, 21 (3), pp. 331-333. Cited 19 times.
</t>
  </si>
  <si>
    <t>MED: 0.1 kGy; Method: bioassay: hamsters, rabbits, cats; (metacercariae)</t>
  </si>
  <si>
    <t>MED: 2.5 kGy; Method: bioassay: albino mice; (larvae)</t>
  </si>
  <si>
    <t>Crab (potamon spp.)</t>
  </si>
  <si>
    <t>0.1-0.8 kGy (60 Co, 137Cs)</t>
  </si>
  <si>
    <t>Cooked meat previously frozen</t>
  </si>
  <si>
    <t>MED: 0.5 kGy; Method: bioassay: human volonteers; (cysticerci)</t>
  </si>
  <si>
    <t>0.2-1.40 kGy</t>
  </si>
  <si>
    <t>MED: 6.5 kGy Taenia solium; 0.5-0.7 kGy does not kill cysticerci but inhibits infection; Method: bioassay: golden hamsters; (cysticerci)</t>
  </si>
  <si>
    <t>0.1-1 kGy (60 Co)</t>
  </si>
  <si>
    <t>MED: 0.55 kGy Elimination of infection; Method: bioassay: (Tissue cysts)</t>
  </si>
  <si>
    <t>MED: 0.5 kGy; At 0.25 kGy: elimination of infection in acts, at 0.4 kGy 10,000-fold reduction of infectivity in mice and cat; 0.5 kGy no detectable infective Toxoplasma in mice; Method: bioassay cat; (tissue cysts)</t>
  </si>
  <si>
    <t>NaOCl: 1.5%(v/v): 5 min; 22 to 28°C</t>
  </si>
  <si>
    <t>NaOCl: 1.5%(v/v): 15 min; 22 to 28°C</t>
  </si>
  <si>
    <t>NaOCl: 1.5%(v/v): 60 min; 20°C</t>
  </si>
  <si>
    <t>100% reduction of infectivity; Method: Swiss mice; inital; log larvae population 1.2; (larvae)</t>
  </si>
  <si>
    <t>NaOCl, free chlorine: CT = 10 mg.min/L (1 mg/L; 10 min); 5°C; pH 6.0</t>
  </si>
  <si>
    <t>NaOCl, free chlorine: CT = 10 mg.min/L (1 mg/L; 10 min); 5°C; pH 8.0</t>
  </si>
  <si>
    <t>NaOCl, free chlorine: CT = 25 mg.min/L (2.5 mg/L; 10 min); 15°C; pH 7.0</t>
  </si>
  <si>
    <t>NaOCl, free chlorine: CT up to 133 920  (93 mg/L; 1440 min); 22°C; pH 7.25</t>
  </si>
  <si>
    <t>NaOCl, free chlorine: CT = 864 000 (600 mg/L; 1440 min); room temperature; pH 6.0</t>
  </si>
  <si>
    <t>no redutcion of infectivity; Method: swiss webster mice; initial log population: 4; (oocysts)</t>
  </si>
  <si>
    <t>Reagent grade water</t>
  </si>
  <si>
    <t>CT = 174 mg.min/L (5.8 +/- 0.7 mg/L; 30 min)</t>
  </si>
  <si>
    <t>0.22 log reduction of viability; Method: larval development; (eggs)</t>
  </si>
  <si>
    <t>CT = 5 mg.min/L; 25°C; pH 7.0</t>
  </si>
  <si>
    <t>CT = 3 mg.min/L; 25°C; pH 7.0</t>
  </si>
  <si>
    <t>CT = 10 mg.min/L; 25°C; pH 7.0</t>
  </si>
  <si>
    <t>CT = 18.4 mg.min/L; 5°C; pH 7.0</t>
  </si>
  <si>
    <t>CT = 32.5 mg.min/L; 5°C; pH 7.0</t>
  </si>
  <si>
    <t>CT = 46.6 mg.min/L; 5°C; pH 7.0</t>
  </si>
  <si>
    <t>CT = 5.4 mg.min/L; 15°C; pH 7.0</t>
  </si>
  <si>
    <t>CT = 9.6 mg.min/L; 15°C; pH 7.0</t>
  </si>
  <si>
    <t>CT = 13.8 mg.min/L; 15°C; pH 7.0</t>
  </si>
  <si>
    <r>
      <t xml:space="preserve">CT </t>
    </r>
    <r>
      <rPr>
        <sz val="16"/>
        <rFont val="Calibri"/>
        <family val="2"/>
      </rPr>
      <t>≥</t>
    </r>
    <r>
      <rPr>
        <sz val="8"/>
        <rFont val="Calibri"/>
        <family val="2"/>
      </rPr>
      <t xml:space="preserve">  </t>
    </r>
    <r>
      <rPr>
        <sz val="16"/>
        <rFont val="Calibri"/>
        <family val="2"/>
        <scheme val="minor"/>
      </rPr>
      <t>18 mg.min/L; 15°C; pH 7.0</t>
    </r>
  </si>
  <si>
    <t>CT ≥  60.7 mg.min/L; 5°C; pH 7.0</t>
  </si>
  <si>
    <t>1 log redutcion viability; Method: viability (excystation level); (oocysts)</t>
  </si>
  <si>
    <t>2 log redutcion viability; Method: viability (excystation level); (oocysts)</t>
  </si>
  <si>
    <t>3 log redutcion viability; Method: viability (excystation level); (oocysts)</t>
  </si>
  <si>
    <t>≥  4 log redutcion viability; Method: viability (excystation level); (oocysts)</t>
  </si>
  <si>
    <t>CT = 20.8 - 21.7 mg.min/L;  13°C; pH 6.0 - 8.0</t>
  </si>
  <si>
    <t>CT = 50 mg.min/L; 5°C; pH 7.0</t>
  </si>
  <si>
    <t>CT = 3 - 8 mg.min/L; 20-25°C; pH 7.0</t>
  </si>
  <si>
    <t>CT =  8- 23 mg.min/L; 7 -17°C; pH 7.0</t>
  </si>
  <si>
    <t>1 log of reduction of infectivity; Method: viability (excystation level) or infectivity(mice);  (oocysts)</t>
  </si>
  <si>
    <t>2 log reduction of infectivity; Method: infectivity (Mongolien gerbils); (cysts lambia)</t>
  </si>
  <si>
    <t>CT = 0.65 mg.min/L; 22°C; pH 6.85</t>
  </si>
  <si>
    <t>CT = 1.23 mg.min/L; 22°C; pH 6.85</t>
  </si>
  <si>
    <t>3 log reduction of infectivity; Method: infectivity (Mongolien gerbils); (cysts lambia)</t>
  </si>
  <si>
    <t>4 log reduction of infectivity; Method: infectivity (Mongolien gerbils); (cysts lambia)</t>
  </si>
  <si>
    <t>CT = 2.57 mg.min/L; 22°C; pH 6.85</t>
  </si>
  <si>
    <t>CT = 0.38 mg.min/L; 15°C; pH 7.0</t>
  </si>
  <si>
    <t>99% reduction of viability; Method: cyst excystation: inital log ; cyst populaiton 4 log/ml; (cysts muris)</t>
  </si>
  <si>
    <t>CT = 0.20 mg.min/L; 25°C; pH 7.0</t>
  </si>
  <si>
    <t>CT = 0.11mg.min/L; 25°C; pH 7.0</t>
  </si>
  <si>
    <t>No redutcion of infectivity; Method: swiss webster mice; initial log population: 4; (oocysts, type II strain)</t>
  </si>
  <si>
    <t>CT= 82 mg.min/L; Spot inoculation; vegetables placed in a chamber in perscence of gas</t>
  </si>
  <si>
    <t>2.60 Log reduction (Log MPN/g) of oocysts infectivity; Method: cell culture assay; (oocysts)</t>
  </si>
  <si>
    <t>3.31 Log reduction (Log MPN/g) of oocysts infectivity; Method: cell culture assay; (oocysts)</t>
  </si>
  <si>
    <t>CT = 83 mg.min/L; 22°C; pH 6-11</t>
  </si>
  <si>
    <t>1.5 log reduction of oocysts infectivity for mice; Method: infectivity on mice; (oocysts)</t>
  </si>
  <si>
    <t>Approximately 90% of the oocysts were inactivated after 1 hour exposure; Method: excystation and mice inoculation; (oocysts)</t>
  </si>
  <si>
    <t>2 iodine tablets/L of water (13-18 mg/L) 20 min, general case water and pH 7.1 - 7.9 water</t>
  </si>
  <si>
    <t>Polar Pure Water Disinfectant (Polar Pure), Polar Equipment, Saratoga, CA; (Crystalline iodine, 99.5%); within 8h of contact time for oth turbid and clear water.</t>
  </si>
  <si>
    <t>reduce viable cysts : &gt; 99.9% ;   Initial log population not mentioned; Method: dye exclusion; (cysts)</t>
  </si>
  <si>
    <t>Coghlan's Emergency Germicidal Drinking Water Tablets (CEGDWT), Coghlan's Ltd, Winnipeg, Canada (Tetraglycine hydroperiodate 16.7% (6.68%  titrable iodine) ); within 8h of contact time for both turbid and clear water.</t>
  </si>
  <si>
    <t>reduce viable cysts : &gt; 99.9% ; within 8h of contact time for both turbid and clear water.  Initial log population not mentioned; Method: dye exclusion; (cysts)</t>
  </si>
  <si>
    <t>Potable Aqua Drinking Water Germicidal Tablets (Potable Aqua), Wisconsin Pharmacal Inc., Jackson, WI; (Tetraglycine hydroperiodate, 16.7% (6.68% titrable iodine) ); within 8h of contact time for both turbid and clear water.</t>
  </si>
  <si>
    <t>2 percent iodine prepared from 12, reagent grade (Baker, Phillipsburg, NJ); within 8h of contact time for both turbid and clear water</t>
  </si>
  <si>
    <t>No or little effect on sporozoite viability; Method:Invitro assay and RT-qPCR (quantifying mRNA); (oocysts)</t>
  </si>
  <si>
    <r>
      <t>1% Wescodyme</t>
    </r>
    <r>
      <rPr>
        <sz val="16"/>
        <rFont val="Calibri"/>
        <family val="2"/>
      </rPr>
      <t>®</t>
    </r>
    <r>
      <rPr>
        <sz val="16"/>
        <rFont val="Calibri"/>
        <family val="2"/>
        <scheme val="minor"/>
      </rPr>
      <t>; 24hours; room temperature</t>
    </r>
  </si>
  <si>
    <t>54°C; 3 min (water bath)</t>
  </si>
  <si>
    <t>A.lumbricoides eggs perish; Method: ability of eggs to embryonate; (eggs)</t>
  </si>
  <si>
    <t>4.8 log reduction of oocysts infectivity; Method: semiquantitative in vitro infectivity assay; bovine kidney cells infected with heat-treated oocysts, followed by examination of developmental-stage cryptosporidia in tissue sections; (oocysts)</t>
  </si>
  <si>
    <t>200 ppm; 40 sec. Washing + Microwave heating; 2450MHz; 850W; 5 min.</t>
  </si>
  <si>
    <t>71,7°C; 10s</t>
  </si>
  <si>
    <t>71.7°C; 15s (conditions of commercial pasteurisation)</t>
  </si>
  <si>
    <t>71,7°C; 5s</t>
  </si>
  <si>
    <r>
      <t>microwave heating (650-1000 W) ; 20 - 45 sec (</t>
    </r>
    <r>
      <rPr>
        <sz val="16"/>
        <rFont val="Calibri"/>
        <family val="2"/>
      </rPr>
      <t>≥</t>
    </r>
    <r>
      <rPr>
        <sz val="16"/>
        <rFont val="Calibri"/>
        <family val="2"/>
        <scheme val="minor"/>
      </rPr>
      <t xml:space="preserve"> 80°C reached in the microwave oven); 5 mL</t>
    </r>
  </si>
  <si>
    <t>100°C; 15 min</t>
  </si>
  <si>
    <t>0% sporulation; counts made on counting cell 100-150 organisms - at least 2 log inactivation; Method: percentage of sporulation as an indicator of viability; (oocysts)</t>
  </si>
  <si>
    <t xml:space="preserve">Federer, K., Armua-Fernandez, M.T., Hoby, S., Wenker, C., Deplazes, P.
In vivo viability of Echinococcus multilocularis eggs in a rodent model after different thermo-treatments
(2015) Experimental Parasitology, 154, pp. 14-19. Cited 10 times.
</t>
  </si>
  <si>
    <t>Eggs lose infectivity; Method: sodium hypochlorite resistance test to assess in vitro egg viability at inoculation, then evaluation of infcetivity of oncospheres by subcutaneous inoculation in mice; (eggs)</t>
  </si>
  <si>
    <t>65°C, suspended in water, 180 min</t>
  </si>
  <si>
    <t>70°C, suspended in water, 30 min</t>
  </si>
  <si>
    <t>75°C, suspended in water, 15 min</t>
  </si>
  <si>
    <t>80°C, suspended in water, 7,5 min</t>
  </si>
  <si>
    <t>Kills oocysts; Method: bioassay (mice); (oocysts)</t>
  </si>
  <si>
    <t>55°C, 2 min</t>
  </si>
  <si>
    <t>60°C, 1min</t>
  </si>
  <si>
    <t>54°C, 3min (water bath)</t>
  </si>
  <si>
    <r>
      <t>200 ppm; 40 sec. Washing + Blast freezing;  -</t>
    </r>
    <r>
      <rPr>
        <sz val="16"/>
        <rFont val="Calibri"/>
        <family val="2"/>
      </rPr>
      <t>20°C; 4 min</t>
    </r>
  </si>
  <si>
    <t>Did not affect significantly the viability of the oocysts, inital lo population: 4.48; Method: propidium iodide stainin; (oocysts)</t>
  </si>
  <si>
    <t>0% sporulation; counts made on counting cell on 100-150 organisms - at least 2 log inactivation; Method: percentage of sportulation as an indicator of viability; (oocysts)</t>
  </si>
  <si>
    <t xml:space="preserve"> - 70°C; 1h</t>
  </si>
  <si>
    <t xml:space="preserve"> - 20°C; 1h</t>
  </si>
  <si>
    <t>Kill cysts; Method: excystation determined by direct microscopic observation; bioassay (ability of cysts to infect gerbils); RNA-PCR to detect giardin mRNA before and after induction of excystation to distinguish live from dead cysts; (cysts)</t>
  </si>
  <si>
    <t xml:space="preserve">Mahbubani, M.H., Bej, A.K., Perlin, M., Schaefer III, F.W., Jakubowski, W., Atlas, R.M.
Detection of Giardia cysts by using the polymerase chain reaction and distinguishing live from dead cysts
(1991) Applied and Environmental Microbiology, 57 (12), pp. 3456-3461. Cited 65 times.
</t>
  </si>
  <si>
    <t xml:space="preserve"> - 12°C, for 24 h</t>
  </si>
  <si>
    <t>Phosphate buffer saline</t>
  </si>
  <si>
    <t>2 log reduction of infectivity; Method: cell culture; (oocysts)</t>
  </si>
  <si>
    <t>2 log reduction in oocyst viability; Method: bioassay (mouse) and vital dyes; (cysts)</t>
  </si>
  <si>
    <t>&gt; 3 log inactivation; Method: bioassay (mouse) and vital dyes; (cysts)</t>
  </si>
  <si>
    <t>Desication on stainless steel surface  at room temperature from 10 min to 4h</t>
  </si>
  <si>
    <t>Air drying (18°C-20°C): from 2h to 4h</t>
  </si>
  <si>
    <t>Desiccation at 80.5% relative humidity for 30 days or at 31.7% relative humidity for 3 days</t>
  </si>
  <si>
    <t>Eliminates oocysts infectivity for mice; Method: bioassay (mice): oocysts were given orally, cysts were inoculated intraperitoneally; (oocysts)</t>
  </si>
  <si>
    <t>Drying at 80°C relative humidity for 18 days or at 19% or at 37% or at 58% relative humidity for 11 days</t>
  </si>
  <si>
    <t>Eliminates unsporulated oocysts infectivity for mice; Method: bioassay (mice): oocysts were given orally, cysts were inoculated intraperitoneally; (oocysts)</t>
  </si>
  <si>
    <t>300 MPa and above; 60 sec-</t>
  </si>
  <si>
    <t>&gt; 0.4 kGy - 0.8 kGy</t>
  </si>
  <si>
    <t>Toxoplasma oocysts can sporulate and excyst but did not cause infection in mice; Method: bioassay (mice); (oocysts)</t>
  </si>
  <si>
    <t>45 - 60 min at 5°C</t>
  </si>
  <si>
    <t>&gt; 99,9% reduction of viable Giardia cysts in 8 hours or close to 3 log reduction of viability with 45 to 60 minutes at 5°C; (cysts)</t>
  </si>
  <si>
    <t xml:space="preserve">Chauret, C., Nolan, K., Chen, P., Springthorpe, S., Sattar, S.
Aging of Cryptosporidium parvum oocysts in river water and their susceptibility to disinfection by chlorine and monochloramine
(1998) Canadian Journal of Microbiology, 44 (12), pp. 1154-1160. Cited 38 times.
</t>
  </si>
  <si>
    <t>Treatement with 10 mg/L monochloramine for 5h resulting in negligible, &lt; 0.1 log, inactivation; (oocysts)</t>
  </si>
  <si>
    <t>2 log reduction; It could be reduced to 721 mg.min/l at 20°C to 1350 mg.min/L at 1°C after ozone pre-treatment; Method: excystation</t>
  </si>
  <si>
    <t>Incubation for 60 min at 21°C</t>
  </si>
  <si>
    <t>5.7 log reduction; Undiluted vinegar resulted in complete inactivation of the cysts following incubation for 60 min at 21°C; Method: incubation; (cysts)</t>
  </si>
  <si>
    <t>Incubation 4°C for 24h</t>
  </si>
  <si>
    <t xml:space="preserve">Friedman, D.E., Patten, K.A., Rose, J.B., Barney, M.C.
The potential for Cryptosporidium parvum oocyst survival in beverages associated with contaminated tap water
(1997) Journal of Food Safety, 17 (2), pp. 125-132. Cited 10 times.
</t>
  </si>
  <si>
    <t>Citric acid added to orange juice in concentration from 1% to 5% (w/v) at 4°C</t>
  </si>
  <si>
    <t>Infectivity decreased with increasing acid concentration. Addition of 5% citric acid resulted in a 23% decrease in C. parvum infectivity; Method: cell culture</t>
  </si>
  <si>
    <t xml:space="preserve">Ultrasound irradiation (1 MHz) </t>
  </si>
  <si>
    <t>≥ 60°C for 15 min</t>
  </si>
  <si>
    <t>Potter, N. N.; Hotchkiss, J.H., . (1995). Food Science(C. a. H. N. York Ed.)</t>
  </si>
  <si>
    <t>Ascocotyle (Heterophyidae ; trematode; parasite)</t>
  </si>
  <si>
    <t xml:space="preserve">Lacour, S.A., Heckmann, A., Macé, P., Grasset-Chevillot, A., Zanella, G., Vallée, I., Kapel, C.M.O., Boireau, P.
Freeze-tolerance of Trichinella muscle larvae in experimentally infected wild boars
(2013) Veterinary Parasitology, 194 (2-4), pp. 175-178. Cited 7 times.
Document Type: Article
Source: Scopus
</t>
  </si>
  <si>
    <t xml:space="preserve"> - 21°C for 7 days</t>
  </si>
  <si>
    <t xml:space="preserve"> -  17.7°C for 106 h</t>
  </si>
  <si>
    <t xml:space="preserve">Hill, D.E., Forbes, L., Zarlenga, D.S., Urban Jr., J.F., Gajadhar, A.A., Gamble, H.R.
Survival of north American genotypes of Trichinella in frozen pork
(2009) Journal of Food Protection, 72 (12), pp. 2565-2570. Cited 10 times.
</t>
  </si>
  <si>
    <t>28 days curing with 40g NaCl/kg, plus re-salting at day 14, followed by 7 days drying at 37°C or above</t>
  </si>
  <si>
    <t xml:space="preserve">ZIMMERMANN, W.J.
SALT CURE AND DRYING‐TIME AND TEMPERATURE EFFECTS ON VIABILITY OF Trichinella spiralis IN DRY‐CURED HAMS
(1971) Journal of Food Science, 36 (1), pp. 58-62. Cited 11 times.
</t>
  </si>
  <si>
    <t>6 - 14 days with NaCl content from 3.2-3.8%</t>
  </si>
  <si>
    <r>
      <t xml:space="preserve">NaCl concentration  &gt;1.3% and fermentation to pH </t>
    </r>
    <r>
      <rPr>
        <sz val="16"/>
        <rFont val="Calibri"/>
        <family val="2"/>
      </rPr>
      <t>≤ 5.2 after 7-10 days post-stuffing</t>
    </r>
  </si>
  <si>
    <t xml:space="preserve">Hill, D.E., Luchansky, J., Porto-Fett, A., Gamble, H.R., Fournet, V.M., Hawkins-Cooper, D.S., Gajadhar, A.A., Holley, R., Juneja, V.K., Dubey, J.P.
Curing conditions to inactivate Trichinella spiralis muscle larvae in ready-to-eat pork sausage
(2017) Food and Waterborne Parasitology, 6-7, pp. 1-8. 
</t>
  </si>
  <si>
    <t>Carlin, A., $Mott, C., Cash,, D.; &amp; Zimmermann, W. (1969). Destruction of Trichinella larvae in cooked pork roasts. Journal of food science, 34, 210-212</t>
  </si>
  <si>
    <t xml:space="preserve">Le clair, D. , Forbes, L.B., Suppa, S., proulx, -j.F. &amp; Gajadhar, A.A. (2004). A preliminairy investigation of the infectivity of Trichinella  larvae in traditional preparations of walrus meat. Parasitol  Res 93: 507-509. </t>
  </si>
  <si>
    <t>A. W. KOTULA, J. P. DUBEY, A. K. SHARAR, C. D. ANDREWS, S. K. SHEN, and D. S. LINDSAY (1991) Effect of Freezing on Infectivity of Toxoplasma Gondii Tissue Cysts in Pork. Journal of Food Protection: September 1991, Vol. 54, No. 9, pp. 687-690.</t>
  </si>
  <si>
    <t xml:space="preserve">Onsurathum, S., Pinlaor, P., Haonon, O., Chaidee, A., Charoensuk, L., Intuyod, K., Boonmars, T., Laummaunwai, P., Pinlaor, S.
Effects of fermentation time and low temperature during the production process of Thai pickled fish (pla-som) on the viability and infectivity of Opisthorchis viverrini metacercariae
(2016) International Journal of Food Microbiology, 218, pp. 1-5. Cited 6 times.
</t>
  </si>
  <si>
    <t>Sornami, S., Impand, P:, &amp; Bundisting, C. (1993). Irradiation of fish to control the infectivity of the liver fluke Opisthorchis viverrini. Proc. Final research co- ordination meeting on Use of Irradiation to Control Infectivity of Food-borne Parasites, M</t>
  </si>
  <si>
    <t>Alabay, B. M., Emre, Z., Cerci, H.; Ersen, S., &amp; Mutluer, B. (1993). Inhibition of viability and infectivity of Cysticercus bovis by irradiation of meat. Proc. Final research co- ordination meeting on Use of Irradiation to Control Infectivity of Food-borne Parasites, Mexico City, Vienna (IAEA), 15-22</t>
  </si>
  <si>
    <t>De Aluja, Nunez, , Villalobos (1991) Use of irradiation to prevent infectivity of metacestodes of Tenia solium in pork; in Final FAO/IAEA Research Co-ordination Meeting on Use of Irradiation to Control Infectivity of Food-Borne Parasites  pp. 23-32</t>
  </si>
  <si>
    <t xml:space="preserve">Chang-Cun, S., Xing-Zheng, Y., Li-Ying, S., Xiao-Xian, G., Jiang-Zu, D.
The effect of cobalt-60 irradiation on the infectivity of Toxoplasma gondii
(1993) International Journal for Parasitology, 23 (1), pp. 89-93. Cited 12 times.
</t>
  </si>
  <si>
    <t>Adriana Oliveira Costa, Vanete Thomaz-Soccol, Rosangela Clara Paulino, Edilene Alcântara de Castro, Effect of vinegar on the viability of Giardia duodenalis cysts, International Journal of Food Microbiology, Volume 128, Issue 3, 15 January 2009, Pages 510</t>
  </si>
  <si>
    <t>Ockerman, H. &amp; Basu, L (2017). Technology of fermented meat products. In: Zdolec N (ed): Fermented meat products: Health aspects. CRC Press, Boca Raton -London, New york, 15-48</t>
  </si>
  <si>
    <t>Song, C., Duan, Y., Shou, G., &amp;Zhu, H.(1993). Studies on the useof 60-Cobalt irradiation on the infectivity of Paragonymus westermani metacerariae. Proc. Final research co-ordination meeting on Use of Irradiation to Control Infectivity of Food-borne Paras</t>
  </si>
  <si>
    <t>Geerts, S., De Borchgrave, J., Brandt, J., &amp;Kumar, V. (1993). Susceptibility of Taenia saginata metacestodes to gamma irradiation and shelf-life extension of the treated meat. Proc. Final research co-ordination meeting on Use of Irradiation to Control Inf</t>
  </si>
  <si>
    <t>Lötzsch, R. &amp;Leistner, L. (1979). Survival of Trichinella spiralis in raw sausages and raw ham depends on water activity (Aw Value) [überleben von Trichinella spiralis in Rohwurst und Rohschinken in Abhängigkeit von der Wasseraktivität (aW Wert)]. Fleisch</t>
  </si>
  <si>
    <r>
      <rPr>
        <u/>
        <sz val="11"/>
        <color theme="10"/>
        <rFont val="Calibri"/>
        <family val="2"/>
        <scheme val="minor"/>
      </rPr>
      <t>Lötzsch, R., Rödel, W., (1974),</t>
    </r>
    <r>
      <rPr>
        <i/>
        <u/>
        <sz val="11"/>
        <color theme="10"/>
        <rFont val="Calibri"/>
        <family val="2"/>
        <scheme val="minor"/>
      </rPr>
      <t xml:space="preserve">  Untersuchungen über die Lebensfähigkeit von Trichinella spiralis in Rohwürsten in Abhängigkeit von der Wasseraktivität</t>
    </r>
    <r>
      <rPr>
        <u/>
        <sz val="11"/>
        <color theme="10"/>
        <rFont val="Calibri"/>
        <family val="2"/>
        <scheme val="minor"/>
      </rPr>
      <t>, Fleischwirtschaft 54, 1203-8</t>
    </r>
  </si>
  <si>
    <t>Karl, H., &amp;Leinemann, M. (1989). Survival of nematode larvae at the production of salted herring [In German]. Archiv für Lebensmittelhygiene, 20, 104-120</t>
  </si>
  <si>
    <t>Oocyst death: From 97% to 100%; Log reduction: From 1.4 (2h) to 4.6 (4 h); Method:inclusion or exclusion to two fluorogenic vital dyes (4', 6-diamidino-2-phenylindole and propidium iodide) by oocysts / in vitro excystation; (oocysts)</t>
  </si>
  <si>
    <t>SEARCH - DETAILED RESULTS</t>
  </si>
  <si>
    <t>not specified</t>
  </si>
  <si>
    <t xml:space="preserve">Box plot  legend:     </t>
  </si>
  <si>
    <t>LOG REDUCTION</t>
  </si>
  <si>
    <t>Meat: pork (minute pieces)</t>
  </si>
  <si>
    <t>KD Murrell, DWT Crompton - Foodborne Pathogens (Second Edition), 2009 - Elsevier</t>
  </si>
  <si>
    <t>Shellfish: shucked oysters</t>
  </si>
  <si>
    <t>Fermented fish (pla-som)</t>
  </si>
  <si>
    <t>7-10.5% NaCl; 30°C</t>
  </si>
  <si>
    <t>2.8% nitrite-curing salt (99.5% NaCl, 0.5% NaNO2); inital larva count 1090/g</t>
  </si>
  <si>
    <t>2.8% nitrite-curing salt  (99.5% NaCl, 0.5% NaNO2); inital larva count 530/g</t>
  </si>
  <si>
    <t>2.8% nitrite-curing salt (99.5% NaCl, 0.5% NaNO2); inital larva count 200/g</t>
  </si>
  <si>
    <t>2.8% nitrite-curing salt  (99.5% NaCl, 0.5% NaNO2); inital larva count 800/g</t>
  </si>
  <si>
    <t>2.5% nitrite-curing salt (99.5% NaCl, 0.5% NaNO2)</t>
  </si>
  <si>
    <t>140 MPa, 1h</t>
  </si>
  <si>
    <t>150 MPa, 30 min</t>
  </si>
  <si>
    <t>200 MPa, 10 min</t>
  </si>
  <si>
    <t>400 MPa; 3 min</t>
  </si>
  <si>
    <t>370 MPa; 3 min</t>
  </si>
  <si>
    <t>480 MPa; 3 min</t>
  </si>
  <si>
    <t>305 MPa; 3 min</t>
  </si>
  <si>
    <r>
      <t xml:space="preserve">550 MPa; </t>
    </r>
    <r>
      <rPr>
        <sz val="16"/>
        <rFont val="Calibri"/>
        <family val="2"/>
      </rPr>
      <t>≥</t>
    </r>
    <r>
      <rPr>
        <sz val="16"/>
        <rFont val="Calibri"/>
        <family val="2"/>
        <scheme val="minor"/>
      </rPr>
      <t>3 min</t>
    </r>
  </si>
  <si>
    <t>0.32 to 1.78</t>
  </si>
  <si>
    <t>0.10 to 0.25</t>
  </si>
  <si>
    <r>
      <t>0.01-0.20 kGy (</t>
    </r>
    <r>
      <rPr>
        <vertAlign val="superscript"/>
        <sz val="16"/>
        <rFont val="Calibri"/>
        <family val="2"/>
        <scheme val="minor"/>
      </rPr>
      <t>137</t>
    </r>
    <r>
      <rPr>
        <sz val="16"/>
        <rFont val="Calibri"/>
        <family val="2"/>
        <scheme val="minor"/>
      </rPr>
      <t xml:space="preserve">Cs; </t>
    </r>
    <r>
      <rPr>
        <vertAlign val="superscript"/>
        <sz val="16"/>
        <rFont val="Calibri"/>
        <family val="2"/>
        <scheme val="minor"/>
      </rPr>
      <t>60</t>
    </r>
    <r>
      <rPr>
        <sz val="16"/>
        <rFont val="Calibri"/>
        <family val="2"/>
        <scheme val="minor"/>
      </rPr>
      <t>Co)</t>
    </r>
  </si>
  <si>
    <t>MED was 0.15 kGy; complete control of the infectivity. The LD50 was etablished at 0.05 kGy; Method: bioassay albino rats, guinea pigs); (metacercariae)</t>
  </si>
  <si>
    <r>
      <t>0.05-0.1 kGy (</t>
    </r>
    <r>
      <rPr>
        <vertAlign val="superscript"/>
        <sz val="16"/>
        <rFont val="Calibri"/>
        <family val="2"/>
        <scheme val="minor"/>
      </rPr>
      <t>60</t>
    </r>
    <r>
      <rPr>
        <sz val="16"/>
        <rFont val="Calibri"/>
        <family val="2"/>
        <scheme val="minor"/>
      </rPr>
      <t>Co)</t>
    </r>
  </si>
  <si>
    <r>
      <t>0.1-0.5 kGy (</t>
    </r>
    <r>
      <rPr>
        <vertAlign val="superscript"/>
        <sz val="16"/>
        <rFont val="Calibri"/>
        <family val="2"/>
        <scheme val="minor"/>
      </rPr>
      <t>137</t>
    </r>
    <r>
      <rPr>
        <sz val="16"/>
        <rFont val="Calibri"/>
        <family val="2"/>
        <scheme val="minor"/>
      </rPr>
      <t xml:space="preserve">Cs, </t>
    </r>
    <r>
      <rPr>
        <vertAlign val="superscript"/>
        <sz val="16"/>
        <rFont val="Calibri"/>
        <family val="2"/>
        <scheme val="minor"/>
      </rPr>
      <t>60</t>
    </r>
    <r>
      <rPr>
        <sz val="16"/>
        <rFont val="Calibri"/>
        <family val="2"/>
        <scheme val="minor"/>
      </rPr>
      <t>Co)</t>
    </r>
  </si>
  <si>
    <r>
      <t>1-6 kGy (</t>
    </r>
    <r>
      <rPr>
        <vertAlign val="superscript"/>
        <sz val="16"/>
        <rFont val="Calibri"/>
        <family val="2"/>
        <scheme val="minor"/>
      </rPr>
      <t>137</t>
    </r>
    <r>
      <rPr>
        <sz val="16"/>
        <rFont val="Calibri"/>
        <family val="2"/>
        <scheme val="minor"/>
      </rPr>
      <t>Cs)</t>
    </r>
  </si>
  <si>
    <r>
      <t>0.2-0.6 kGy (</t>
    </r>
    <r>
      <rPr>
        <vertAlign val="superscript"/>
        <sz val="16"/>
        <rFont val="Calibri"/>
        <family val="2"/>
        <scheme val="minor"/>
      </rPr>
      <t>60</t>
    </r>
    <r>
      <rPr>
        <sz val="16"/>
        <rFont val="Calibri"/>
        <family val="2"/>
        <scheme val="minor"/>
      </rPr>
      <t>Co)</t>
    </r>
  </si>
  <si>
    <r>
      <t>0.5-11 kGy (</t>
    </r>
    <r>
      <rPr>
        <vertAlign val="superscript"/>
        <sz val="16"/>
        <rFont val="Calibri"/>
        <family val="2"/>
        <scheme val="minor"/>
      </rPr>
      <t>60</t>
    </r>
    <r>
      <rPr>
        <sz val="16"/>
        <rFont val="Calibri"/>
        <family val="2"/>
        <scheme val="minor"/>
      </rPr>
      <t>Co)</t>
    </r>
  </si>
  <si>
    <r>
      <t>0.4 - 0.7 kGy (</t>
    </r>
    <r>
      <rPr>
        <vertAlign val="superscript"/>
        <sz val="16"/>
        <rFont val="Calibri"/>
        <family val="2"/>
        <scheme val="minor"/>
      </rPr>
      <t>60</t>
    </r>
    <r>
      <rPr>
        <sz val="16"/>
        <rFont val="Calibri"/>
        <family val="2"/>
        <scheme val="minor"/>
      </rPr>
      <t>Co)</t>
    </r>
  </si>
  <si>
    <t>Dairy products</t>
  </si>
  <si>
    <t>Oxidant demand free water</t>
  </si>
  <si>
    <t>Meat: ground pork</t>
  </si>
  <si>
    <t>Oxidant demand free water or drinking water</t>
  </si>
  <si>
    <t>Fish: fishery products</t>
  </si>
  <si>
    <t>Deionized water</t>
  </si>
  <si>
    <t>Fish: freshwater fish</t>
  </si>
  <si>
    <t>Fish: mackerel filet</t>
  </si>
  <si>
    <t>Meat: walrus</t>
  </si>
  <si>
    <t>Meat: raw pork sausage</t>
  </si>
  <si>
    <t>Water treatment plant effluent</t>
  </si>
  <si>
    <t>Meat: experimentally infected pigs</t>
  </si>
  <si>
    <t>Shellfish: oysters</t>
  </si>
  <si>
    <t>Meat: beef carcasses</t>
  </si>
  <si>
    <t>Shellfish: oysters (in shell and shucked)</t>
  </si>
  <si>
    <t>Shellfish: in shell oysters</t>
  </si>
  <si>
    <t>Meat: bear</t>
  </si>
  <si>
    <t>Meat: pork loin</t>
  </si>
  <si>
    <t>Meat: beef</t>
  </si>
  <si>
    <t>Meat: pork, game, horse</t>
  </si>
  <si>
    <t>Meat: pork, game</t>
  </si>
  <si>
    <t>Fish: mullet</t>
  </si>
  <si>
    <t>Herbs &amp; spices: basil</t>
  </si>
  <si>
    <t>Fruit: apple cider, white grape juice, purple grape juice, orange juice</t>
  </si>
  <si>
    <t>Fruit: purple grape juice</t>
  </si>
  <si>
    <t>Fruit: white grape juice</t>
  </si>
  <si>
    <t>Water (ddH2O)</t>
  </si>
  <si>
    <t>Distilled water (additional milk and cream for -15°C)</t>
  </si>
  <si>
    <t>Fruit: açai pulp</t>
  </si>
  <si>
    <t>Meat: ham</t>
  </si>
  <si>
    <t>Fish: sockeye salmon and canary rockfish</t>
  </si>
  <si>
    <t>Vegetable: green pepper</t>
  </si>
  <si>
    <t>Field water</t>
  </si>
  <si>
    <t xml:space="preserve">Oxidant demand free 0,05M phosphate buffer </t>
  </si>
  <si>
    <t>Oxidant demand free buffer (0,01M)</t>
  </si>
  <si>
    <t>Waste water secondary effluent</t>
  </si>
  <si>
    <t>71-82°C; 3min; (internal temperature); microwave oven</t>
  </si>
  <si>
    <t>Meat: pork chops</t>
  </si>
  <si>
    <t>cooking 66°C (internal temperature) in conventional oven, convection
oven, flat grill</t>
  </si>
  <si>
    <t>cooking 77°C (internal temperature) in charbroiler or deep fat fryer</t>
  </si>
  <si>
    <t xml:space="preserve">Kotula, A.W., Murrell, K.D., Acosta-Stein, L., Lamb, L., Douglass, L.
Trichinella spiralis: Effect of high temperature on infectivity in pork
(1983) Experimental Parasitology, 56 (1), pp. 15-19
</t>
  </si>
  <si>
    <t xml:space="preserve">62.8°C core temperature and subsequent rest for 3min. </t>
  </si>
  <si>
    <t>-35°C; 15hours; followed by -18°C; 24 hours</t>
  </si>
  <si>
    <t>-20°C for at 7 days in domestic freezer</t>
  </si>
  <si>
    <t>Parasitology. 2002;124 Suppl:S183-203. The trouble with sealworms (Pseudoterranova decipiens species complex, Nematoda): a review.
McClelland G</t>
  </si>
  <si>
    <t>ICT (2006). Recommendations on methods for the control of Trichinella in domestic and wild
animals intended for human consumption. ICT (International Commission on
Trichinellosis).</t>
  </si>
  <si>
    <t>-29 for 6 days  to -15 for 30 days depending on meat thickness  and stacking height in industrial freezers</t>
  </si>
  <si>
    <t>Meat: pork bulk packages</t>
  </si>
  <si>
    <t>-10°C; 4 days excluding cooling down time</t>
  </si>
  <si>
    <t>-15°C; 57 minutes excluding cooling down time</t>
  </si>
  <si>
    <t>-20°C; 1 minute excluding cooling down time</t>
  </si>
  <si>
    <t>Karl, H., &amp; Leinemann, M. (1989). Survival of nematode larvae at the production of salted
herring [In German]. Archiv für Lebensmittelhygiene, 20, 104–120.</t>
  </si>
  <si>
    <t xml:space="preserve">20% NaCl in fish tissue water phase;  14 days </t>
  </si>
  <si>
    <t>Fish tissue</t>
  </si>
  <si>
    <t xml:space="preserve">20% NaCl in fish tissue water phase;  28 days </t>
  </si>
  <si>
    <t xml:space="preserve">15% NaCl in fish tissue water phase;  21 days </t>
  </si>
  <si>
    <t>13% NaCl in brine; 5°C 24 hours followed by dry salting for 14 days</t>
  </si>
  <si>
    <t>Fish: cod</t>
  </si>
  <si>
    <t>Smaldone, S., Marrone, R., Palma, G., Sarnelli, P., &amp; Anastasio, A. (2017). Preliminary study on the inactivation of anisakid larvae in baccalà prepared according to traditional methods. Italian Journal of Food Safety, 6(6964), 195–198.</t>
  </si>
  <si>
    <t>dry salting; 20 days</t>
  </si>
  <si>
    <t>CEVPM (2005). Etude des conditions de destruction des larves d'Anisakis simplex dans le
hareng salé au sel sec destiné à la fabrication de harengs saurs traditionnels. Centre
d'Expérimentation et de valorisation des Produits de la Mer.</t>
  </si>
  <si>
    <t xml:space="preserve">dry salting 21% in fillets; 15 days; </t>
  </si>
  <si>
    <t>Anastasio, A., Smaldone, G., Cacace, D., Marrone, R., Lo Voi, A., Santoro, M., et al.(2016). Inactivation of Anisakis pegreffii larvae in anchovies (Engraulis encrasicolus) by salting and quality assessment of finished product. Food Control, 64, 115–119.</t>
  </si>
  <si>
    <t xml:space="preserve">2.5% NaCl brine and 6% acetic acid for 31 days or 6% NaCl and 12% acetic acid for 13 days </t>
  </si>
  <si>
    <t>AESAN (2007). Sobre medidas para reducir el riesgo asociado a la presencia de Anisakis.Informe del Comité Científico de la Agencia Española de Seguridad Alimentaria y Nutrición
(AESAN)</t>
  </si>
  <si>
    <t>5% essential oil (Thyme vulgaris) in sunflower seed oil for 14 hours or 10% essential oil (Thyme vulgaris) in sunflower seed oil for 7 hours</t>
  </si>
  <si>
    <t>Giarratana, F., Muscolino, D., Beninati, C., Giuffrida, A., &amp; Panebianco, A. (2014).Activity of Thymus vulgaris essential oil against Anisakis larvae. Experimental Parasitology, 142, 7–10.</t>
  </si>
  <si>
    <t>Giarratana, F., Muscolino, D., Ziino, G., Giuffrida, A., Marotta, S. M., Lo Presti, V., et al. (2017). Activity of Tagetes minuta Linnaeus (Asteraceae) essential oil against L3 Anisakis larvae type 1. Asian Pacific Journal of Tropical Medicine, 10(5), 461–465</t>
  </si>
  <si>
    <t>1% and 5% tagetes minuta essential oil for 2 hours in saline solution  or 4 hours in 0.1 - 5%essential oil in industrial marinating solution (water and vinegar 1:1 with 3% NaCl and 1% citric acid)</t>
  </si>
  <si>
    <t>3 g NaCl / 10g fish; 6°C; 8 days</t>
  </si>
  <si>
    <t>6% NaCl cure, then storage at 10 °C; total 75 days; 8.5 kg
initial ham weight; initial larva count 390–440/g</t>
  </si>
  <si>
    <t>6% NaCl cure, then storage at 10 °C; total 90 days; 8.5 kg
initial ham weight; initial larva count 390–440/g</t>
  </si>
  <si>
    <t>6% NaCl cure, then storage at 10 °C; total 90 days; 11.1 kg
initial ham weight; initial larva count 380–525/g</t>
  </si>
  <si>
    <t>6% NaCl cure, then storage at 23.9 °C; total 5 days; 11.1 kg
initial ham weight; initial larva count 380–525/g</t>
  </si>
  <si>
    <t>4.4% NaCl cure, storage at 23.9 °C; total 23 days; 11.1 kg
initial ham weight; initial larva count 600/g</t>
  </si>
  <si>
    <t>Infective in rat bioassay</t>
  </si>
  <si>
    <t>Dry ham</t>
  </si>
  <si>
    <t>Bag-cured ham</t>
  </si>
  <si>
    <t>Lin, K. W., Keeton, J. T., Craig, T. M., Gates, C. E., Gamble, H. R., Custer, C. S., et al. (1990a). Physicochemical composition of dry-cured ham processed under minimal aging time-temperature conditions. Journal of Food Science, 55(2), 285–288. / Lin, K. W., Keeton, J. T., Craig, T. M., Huey, R. H., Longnecker, M. T., Gamble, H. R., et al. (1990b). Bioassay analysis of dry‐cured ham processed to affect Trichinella spiralis. Journal of Food Science, 55(2), 289–292.</t>
  </si>
  <si>
    <t>Meat: cured ham</t>
  </si>
  <si>
    <t>Meat: fermented sausages</t>
  </si>
  <si>
    <t>Meat: cured pork sausage</t>
  </si>
  <si>
    <t>≥2.8% NaCl; 4.6 &lt; pH ≤5.2;  8 days (aw 0.935–0.945)
storage at 10 °C; initial larva count 400–700/g</t>
  </si>
  <si>
    <t>≥1.8% but &lt; 2.8% NaCl; 4.6 &lt; pH≤5.2; 9 days (aw 0.943–0.961); initial larva
count 181–447/g;</t>
  </si>
  <si>
    <t>≥1.3% but &lt; 1.8% NaCl; 4.6 &lt; pH≤5.2; 11 days (aw 0.965);  initial larva
count 386–390/g</t>
  </si>
  <si>
    <t>≥1.3% NaCl; pH 4.6; days (aw 0.935–0.961); initial larva count 181 - 447/g</t>
  </si>
  <si>
    <t xml:space="preserve">NaCl 70 - 105 g/kg; overnight at 30°C </t>
  </si>
  <si>
    <t>water activity of 0.98</t>
  </si>
  <si>
    <t>considered as the limit for survival</t>
  </si>
  <si>
    <t>2.5% NaCl; 1 day</t>
  </si>
  <si>
    <t>Pott, S., Koethe, M., Bangoura, B., Zoller, B., Daugschies, A., Straubinger, R. K., et al. (2013). Effects of pH, sodium chloride, and curing salt on the infectivity of Toxoplasma gondii tissue cysts. Journal of Food Protection, 76(6), 1056–1061. https://
doi.org/10.4315/0362-028X.JFP-12-519.</t>
  </si>
  <si>
    <t xml:space="preserve">2% NaCl or 1.4% sodium- or potassium lactate in the loin (injection volume 10 % of loin weight); 7 days; 4°C </t>
  </si>
  <si>
    <t>Hill, D. E., Benedetto, S. M., Coss, C., McCrary, J. L., Fournet, V. M., &amp; Dubey, J. P. (2006).Effects of time and temperature on the viability of Toxoplasma gondii tissue cysts in
enhanced pork loin. Journal of Food Protection, 69(8), 1961–1965.</t>
  </si>
  <si>
    <t xml:space="preserve">Inactivation of tissue cysts within the first 8 hours after treatment </t>
  </si>
  <si>
    <t>30-50g NaCl; 25-40g sucrose for 200-360g meat; 64h; 4°C</t>
  </si>
  <si>
    <t>water activity &lt; 0.95 and/or pH &lt; 5.3</t>
  </si>
  <si>
    <t>Kotula, A. W., Sharar, A. K., Paroczay, E., Gamble, H. R., Murrell, K. D., &amp; Douglass, L.
(1990). Infectivity of Trichinella spiralis from frozen pork. Journal of Food Protection,
53(7), 571–573.</t>
  </si>
  <si>
    <t>Wikerhauser, Teodor; Kutičić, Viktorija; Ražem, Dušan; Oršanić, Lidija; Bešvir, Jože Irradiation to control infectivity of Toxoplasma gondii in murine brains and edible porcine tissues // Use of irradiation to control infectivity of food-borne parasites / joint FAO/IAEA division (ed.).
Vienna: IAEA, Austria, 1993. pp. 133-136</t>
  </si>
  <si>
    <t>91% reduction of infectivity; Method: Swiss mice; inital; log larvae population 1.2; (larvae)</t>
  </si>
  <si>
    <t>97.3% reduction of infectivity; Method: Swiss mice; inital; log larvae population 2.3; (larvae); 1 adult worm recovered out of 560 total L3</t>
  </si>
  <si>
    <t>1h incubation in red wine vinegar, room temperature 20°C</t>
  </si>
  <si>
    <t>62.5% reduction of infectivity; Method: Swiss mice; inital; log larvae population 2.3; (larvae); 29 adult worm recovered out of 512 total L3</t>
  </si>
  <si>
    <t>CT= 3000 mg.min/L (10 mg/L for 5h; 5°C)</t>
  </si>
  <si>
    <t>Treatement with 10 mg/L free chlorine for 5h resulting 0.26 log inactivation; (oocysts)</t>
  </si>
  <si>
    <t>Treatement with 10 mg/L free chlorine for 5h resulting 0.14 log inactivation; (oocysts)</t>
  </si>
  <si>
    <t>Synthetic hard water</t>
  </si>
  <si>
    <t>St Lawrence River Water</t>
  </si>
  <si>
    <t>Chlorine: CT value =7200mg.min/L (80mg/L; 90min); 25°C</t>
  </si>
  <si>
    <t>99.9% reduction of viability, as measured by excystation</t>
  </si>
  <si>
    <t>&gt; 99% reduction of infectivity  as measured using BALB/c mice</t>
  </si>
  <si>
    <t>CT = 78 mg.min/L (1.3mg/L for 1hour)</t>
  </si>
  <si>
    <t>at least 90% of the oocysts inactivated</t>
  </si>
  <si>
    <t>between 90 and an 99% of oocysts inactivated.</t>
  </si>
  <si>
    <t>between 99 and an 99.9% of oocysts inactivated.</t>
  </si>
  <si>
    <t>Gyürék, L., Finch, G., Belosevic, M., 1997. Modeling chlorine inactivation requirements of Cryptosporidium parvum Oocysts. Journal of Environmental Engineering 123, 865-876</t>
  </si>
  <si>
    <t>&gt; 1.90 log reduction of infectivity; Method: neonate CD-1 mice</t>
  </si>
  <si>
    <t>22°C; pH=8; CT value = 47025 mg.min/L (45mg/L; 1045 min); (C. parvum)</t>
  </si>
  <si>
    <t xml:space="preserve">NaOCl, free chlorine: CT = 67mg.min/L (100mg/L; 40 sec) </t>
  </si>
  <si>
    <t>10.8% reduction of viability (propidium iodide staining)</t>
  </si>
  <si>
    <t>93.53 % oocysts  PI positive in average (6 replicates)</t>
  </si>
  <si>
    <t>98.10 % oocysts  PI positive in average (6 replicates)</t>
  </si>
  <si>
    <t>93.23 % oocysts  PI positive in average (6 replicates)</t>
  </si>
  <si>
    <t>20.10 % oocysts  PI positive in average (6 replicates)</t>
  </si>
  <si>
    <t>23% reduction of viability; Method: inspection of internal structure by contrast phase microscopy</t>
  </si>
  <si>
    <t>52% reduction of viability; Method: inspection of internal structure by contrast phase microscopy</t>
  </si>
  <si>
    <t>100% reduction of viability ; at least 2 log reduction; Method: cyst excystation (viability; (cysts lambia)</t>
  </si>
  <si>
    <t>NaOCl, free chlorine: CT = 240 mg.min/L (4 mg/L; 60 min or 8mg/L; 30 min); 5°C; pH 6.0, 7.0 and 8.0</t>
  </si>
  <si>
    <t>44 % reduction of viability; equivalent to 0.25 log reduction Method: cyst excystation (viability; (cysts lambia)</t>
  </si>
  <si>
    <t>NaOCl, free chlorine: CT =25 mg.min/L (2.5mg/L, 10 min), 15°C, pH=6</t>
  </si>
  <si>
    <t>NaOCl, free chlorine: CT = 25 mg.min/L (2.5mg/L, 10 min); 15°C; pH 8.0</t>
  </si>
  <si>
    <t>98.2 % reduction of viability;  equivalent to 1.74 log reduction Method: cyst excystation (viability; (cysts lambia)</t>
  </si>
  <si>
    <t>98.0 % reduction of viability; equivalent to 1.70 log reduction Method: cyst excystation (viability)</t>
  </si>
  <si>
    <t>NaOCl, free chlorine: CT = 30 mg.min/L (3 mg/L; 10 min); 5°C; pH 6.0, 7.0 et 8.0</t>
  </si>
  <si>
    <t>100% reduction of viability; at least 2 log reduction; Method: cyst excystation (viability; (cysts lambia)</t>
  </si>
  <si>
    <t>NaOCl, free chlorine: CT = 150 mg.min/L (2.5 mg/L; 60 min); 15°C; pH 7.0 et 8.0</t>
  </si>
  <si>
    <t>NaOCl, free chlorine: CT = 15 (1.5 mg/L; 10 min); 25°C; pH 6.0, 7.0 et 8.0</t>
  </si>
  <si>
    <t>Jarroll, E.L., Bingham, A.K., Meyer, E.A. Effect of chlorine on Giardia lamblia cyst viability (1981) Applied and Environmental Microbiology, 41 (2), pp. 483-488</t>
  </si>
  <si>
    <t>NaOCl, free chlorine: CT = 75 mg.min/L (2.5mg/L, 30 min); 15°C; pH 7.0 and 8.0</t>
  </si>
  <si>
    <t>99.6 % reduction of viability; equivalent to 2.40 log reduction Method: cyst excystation (viability)</t>
  </si>
  <si>
    <t>Jarroll, E.L., Bingham, A.K., Meyer, E.A. Effect of chlorine on Giardia lamblia cyst viability (1981) Applied and Environmental Microbiology, 41 (2), pp. 483-486</t>
  </si>
  <si>
    <t>NaOCl, free chlorine: CT = 20 mg.min/L (2 mg/L; 10 min); 5°C; pH 6.0, 7.0 and 8.0</t>
  </si>
  <si>
    <t>80 to 90% reduction of viability; equivalent to at least 0.7 to 1 log reduction; Method: cyst excystation (viability; (cysts lambia)</t>
  </si>
  <si>
    <t>NaOCl, free chlorine: CT = 40 mg.min/L (4 mg/L; 10 min); 5°C; pH 6.0, 7.0 and 8.0</t>
  </si>
  <si>
    <t>NaOCl, free chlorine: CT = 60 mg.min/L (2 mg/L; 30 min); 5°C; pH 6.0, 7.0 and 8.0</t>
  </si>
  <si>
    <t>Jarroll, E.L., Bingham, A.K., Meyer, E.A. Effect of chlorine on Giardia lamblia cyst viability (1981) Applied and Environmental Microbiology, 41 (2), pp. 483-489</t>
  </si>
  <si>
    <t xml:space="preserve">NaOCl, free chlorine: CT = 80 mg.min/L (8 mg/L; 10 min); 5°C; pH 6.0 and 7.0 </t>
  </si>
  <si>
    <t>Jarroll, E.L., Bingham, A.K., Meyer, E.A. Effect of chlorine on Giardia lamblia cyst viability (1981) Applied and Environmental Microbiology, 41 (2), pp. 483-490</t>
  </si>
  <si>
    <t>NaOCl, free chlorine: CT = 80 mg.min/L (8 mg/L; 10 min); 5°C; pH 8.0</t>
  </si>
  <si>
    <t>99.6% reduction of viability; at least 2.40 log reduction; Method: cyst excystation (viability; (cysts lambia)</t>
  </si>
  <si>
    <t>Jarroll, E.L., Bingham, A.K., Meyer, E.A. Effect of chlorine on Giardia lamblia cyst viability (1981) Applied and Environmental Microbiology, 41 (2), pp. 483-491</t>
  </si>
  <si>
    <t>NaOCl, free chlorine: CT = 120 mg.min/L (2 mg/L; 60 min); 5°C; pH 6.0, 7.0 and 8.0</t>
  </si>
  <si>
    <t>Jarroll, E.L., Bingham, A.K., Meyer, E.A. Effect of chlorine on Giardia lamblia cyst viability (1981) Applied and Environmental Microbiology, 41 (2), pp. 483-492</t>
  </si>
  <si>
    <t>NaOCl, free chlorine: CT = 120 mg.min/L (4 mg/L; 30 min); 5°C; pH 6.0, 7.0 and 8.0</t>
  </si>
  <si>
    <t>Stringer, R. P., Cramer, W. N., &amp; C.W., K. (1975). Comparison of bromine, chlorine and iodine as disinfectants for amoebic cysts. in J.D. Johnson, editor. , ed. Disinfection: Water and Wastewater. Ann Arbor Science Publishers, Ann Arbor, Mich. 425 pp., 193-209</t>
  </si>
  <si>
    <t>0.1 M phosphate buffered distilled water (pH 7.0)</t>
  </si>
  <si>
    <t>Cl2 gas bubbling: CT=30mg.min/L (2mg/L; 15 min); 27-30°C; pH 6.0</t>
  </si>
  <si>
    <t>99.9% reductionof viability; method cyst excystation</t>
  </si>
  <si>
    <t>CT up to 72 mg.min/L; 22°C; pH 7.25</t>
  </si>
  <si>
    <t>oocyst inactivation occurred</t>
  </si>
  <si>
    <t>2,05 to 2,30 log (RT -qPCR act1 and sporosag) and &gt; log reduction of infectivity; Method: RT -qPCR (act1 &amp; sporosag genes); cell culture infection</t>
  </si>
  <si>
    <t>CT = 60mg.min/L; 25°C; Ph 7.5</t>
  </si>
  <si>
    <t>Li, S., Ran, Z., Cui, C., Yuan, Y. Study on the inactivation of Cryptosporidium and Giardia by chlorine dioxide in water (2011) Proceedings - International Conference on Computer Distributed Control and Intelligent Environmental Monitoring, CDCIEM 2011, a</t>
  </si>
  <si>
    <t>at least 99% reduction; vital dye assessment</t>
  </si>
  <si>
    <t>infectivity reduction ranged between 0.11 for 1% to 0.81 log 5%, with the decreased pH (from 3.9 to 2.9) not able to inactivate the oocysts.</t>
  </si>
  <si>
    <t>&gt;3 log reduction of oocysts infectivityy; Method: MDCK cell culture</t>
  </si>
  <si>
    <t>~0.20 - 0.50</t>
  </si>
  <si>
    <t>1 log reduction of infectivity; Method: neonate CD-1mice</t>
  </si>
  <si>
    <t>CT = 11.8 - 12.4 mg.min/L; 13°C; pH 6.0 - 8.0</t>
  </si>
  <si>
    <t>CT = 4.6 - 4.7 mg.min/L; 22°C; pH 6.0 - 8.0</t>
  </si>
  <si>
    <t>CT = 6.6 mg.min/L</t>
  </si>
  <si>
    <t>CT = 18 mg.min/L</t>
  </si>
  <si>
    <t>100 % reduction of infectivity; Swiss OF1 mice; initial log oocyst population : 3</t>
  </si>
  <si>
    <t>100 % reduction of infectivity; Swiss OF1 mice; initial log oocyst population : 4.7</t>
  </si>
  <si>
    <r>
      <t xml:space="preserve">CT </t>
    </r>
    <r>
      <rPr>
        <sz val="16"/>
        <rFont val="Calibri"/>
        <family val="2"/>
      </rPr>
      <t>≥ 21 mg.min/L (3mg/L; 7 min); 20°C; pH 7.0</t>
    </r>
  </si>
  <si>
    <t>inactivated by cooking whole cuts of beef and pork</t>
  </si>
  <si>
    <t>&gt; 99% reduction of viability</t>
  </si>
  <si>
    <t>Ran, Z., Li, S., Huang, J., Yuan, Y., Cui, C., Williams, C.D. Inactivation of Cryptosporidium by ozone and cell ultrastructures (2010) Journal of Environmental Sciences, 22 (12), pp. 1954-1959</t>
  </si>
  <si>
    <t>CT = 4 mg.min/L; 20 °C; pH 7.0</t>
  </si>
  <si>
    <t>99.9% reuction of viability measured by excystation; initila log oocyst population of 5.8</t>
  </si>
  <si>
    <t>Phosphate buffer (0.01M)</t>
  </si>
  <si>
    <t>CT &gt; 50 mg.min/L; 20 °C; pH 7.0</t>
  </si>
  <si>
    <t>CT = 26 mg.min/L; 20 °C; pH 7.0</t>
  </si>
  <si>
    <t>CT = 16 mg.min/L; 20 °C; pH 7.0</t>
  </si>
  <si>
    <t>3 log inactivation; Method: cell culture assay</t>
  </si>
  <si>
    <t>71.7°C; 5sec;</t>
  </si>
  <si>
    <t>Oocysts death: from 19% (10 min) to (95% 4 hours);  log reduction: From 0.1 (10 min) to 1.21 (4h); Method: viability assesed by PI-IFA; (oocysts)</t>
  </si>
  <si>
    <t>1.4 (2h)
4.6 (4h)</t>
  </si>
  <si>
    <r>
      <t xml:space="preserve">1 kGy and above; </t>
    </r>
    <r>
      <rPr>
        <i/>
        <sz val="16"/>
        <rFont val="Calibri"/>
        <family val="2"/>
        <scheme val="minor"/>
      </rPr>
      <t>(Eimeria acervulina</t>
    </r>
    <r>
      <rPr>
        <sz val="16"/>
        <rFont val="Calibri"/>
        <family val="2"/>
        <scheme val="minor"/>
      </rPr>
      <t xml:space="preserve"> used as a surriate of </t>
    </r>
    <r>
      <rPr>
        <i/>
        <sz val="16"/>
        <rFont val="Calibri"/>
        <family val="2"/>
        <scheme val="minor"/>
      </rPr>
      <t>Cyclospora</t>
    </r>
    <r>
      <rPr>
        <sz val="16"/>
        <rFont val="Calibri"/>
        <family val="2"/>
        <scheme val="minor"/>
      </rPr>
      <t>)</t>
    </r>
  </si>
  <si>
    <r>
      <t xml:space="preserve"> - 18°C;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r>
      <rPr>
        <sz val="16"/>
        <rFont val="Calibri"/>
        <family val="2"/>
        <scheme val="minor"/>
      </rPr>
      <t>)</t>
    </r>
  </si>
  <si>
    <r>
      <t xml:space="preserve">No infectivity of </t>
    </r>
    <r>
      <rPr>
        <i/>
        <sz val="16"/>
        <rFont val="Calibri"/>
        <family val="2"/>
        <scheme val="minor"/>
      </rPr>
      <t>Eimeria</t>
    </r>
    <r>
      <rPr>
        <sz val="16"/>
        <rFont val="Calibri"/>
        <family val="2"/>
        <scheme val="minor"/>
      </rPr>
      <t xml:space="preserve"> </t>
    </r>
    <r>
      <rPr>
        <i/>
        <sz val="16"/>
        <rFont val="Calibri"/>
        <family val="2"/>
        <scheme val="minor"/>
      </rPr>
      <t>acervulina</t>
    </r>
    <r>
      <rPr>
        <sz val="16"/>
        <rFont val="Calibri"/>
        <family val="2"/>
        <scheme val="minor"/>
      </rPr>
      <t xml:space="preserve"> oocysts for chicks; Method: bioassay: heat-treated oocysts fed to chicks, followed by evalutaion of duodenal lesions or oocysts in cecal contents or in fecal contents. Initial concentration between 400-650 oocysts</t>
    </r>
  </si>
  <si>
    <r>
      <t xml:space="preserve">No duodenal lesions detected in natural host, no infectivity of </t>
    </r>
    <r>
      <rPr>
        <i/>
        <sz val="16"/>
        <rFont val="Calibri"/>
        <family val="2"/>
        <scheme val="minor"/>
      </rPr>
      <t>Eimeria acervulina</t>
    </r>
    <r>
      <rPr>
        <sz val="16"/>
        <rFont val="Calibri"/>
        <family val="2"/>
        <scheme val="minor"/>
      </rPr>
      <t xml:space="preserve"> oocysts for chicks; Method: bioassay (chicks)</t>
    </r>
  </si>
  <si>
    <r>
      <t>Water bath, minimum internal berry temperature of 80°C maintained for 1hour;</t>
    </r>
    <r>
      <rPr>
        <i/>
        <sz val="16"/>
        <rFont val="Calibri"/>
        <family val="2"/>
        <scheme val="minor"/>
      </rPr>
      <t xml:space="preserve"> Eimeria acervulina</t>
    </r>
    <r>
      <rPr>
        <sz val="16"/>
        <rFont val="Calibri"/>
        <family val="2"/>
        <scheme val="minor"/>
      </rPr>
      <t xml:space="preserve"> used as a surrogate</t>
    </r>
  </si>
  <si>
    <r>
      <t>No infectivity of 10</t>
    </r>
    <r>
      <rPr>
        <vertAlign val="superscript"/>
        <sz val="16"/>
        <rFont val="Calibri"/>
        <family val="2"/>
        <scheme val="minor"/>
      </rPr>
      <t>5</t>
    </r>
    <r>
      <rPr>
        <sz val="16"/>
        <rFont val="Calibri"/>
        <family val="2"/>
        <scheme val="minor"/>
      </rPr>
      <t xml:space="preserve"> oocysts heat-treated in water (&gt;3 log  reduction); Method: Bioassay (neonatal mice)</t>
    </r>
  </si>
  <si>
    <t>70°C, water bath, 5 sec and higher</t>
  </si>
  <si>
    <t>60°C, water bath, 15 sec and higher</t>
  </si>
  <si>
    <t>55°C, water bath, 30 sec and higher</t>
  </si>
  <si>
    <r>
      <t xml:space="preserve">Mice and chicken that received heated oocysts of </t>
    </r>
    <r>
      <rPr>
        <i/>
        <sz val="16"/>
        <rFont val="Calibri"/>
        <family val="2"/>
        <scheme val="minor"/>
      </rPr>
      <t>C. parvum</t>
    </r>
    <r>
      <rPr>
        <sz val="16"/>
        <rFont val="Calibri"/>
        <family val="2"/>
        <scheme val="minor"/>
      </rPr>
      <t xml:space="preserve"> and chicken </t>
    </r>
    <r>
      <rPr>
        <i/>
        <sz val="16"/>
        <rFont val="Calibri"/>
        <family val="2"/>
        <scheme val="minor"/>
      </rPr>
      <t>Cryptosporidium</t>
    </r>
    <r>
      <rPr>
        <sz val="16"/>
        <rFont val="Calibri"/>
        <family val="2"/>
        <scheme val="minor"/>
      </rPr>
      <t xml:space="preserve"> did not shed oocysts/ mice that received heated oocysts of </t>
    </r>
    <r>
      <rPr>
        <i/>
        <sz val="16"/>
        <rFont val="Calibri"/>
        <family val="2"/>
        <scheme val="minor"/>
      </rPr>
      <t>C. muris</t>
    </r>
    <r>
      <rPr>
        <sz val="16"/>
        <rFont val="Calibri"/>
        <family val="2"/>
        <scheme val="minor"/>
      </rPr>
      <t xml:space="preserve"> did not shed oocysts (initial load &gt; 6 log)</t>
    </r>
  </si>
  <si>
    <r>
      <t xml:space="preserve">Inactivates </t>
    </r>
    <r>
      <rPr>
        <i/>
        <sz val="16"/>
        <rFont val="Calibri"/>
        <family val="2"/>
        <scheme val="minor"/>
      </rPr>
      <t>C.parvum</t>
    </r>
    <r>
      <rPr>
        <sz val="16"/>
        <rFont val="Calibri"/>
        <family val="2"/>
        <scheme val="minor"/>
      </rPr>
      <t xml:space="preserve"> oocysts; Method: vital stain and infectivity assay; (oocysts)</t>
    </r>
  </si>
  <si>
    <r>
      <t xml:space="preserve">Inactivates </t>
    </r>
    <r>
      <rPr>
        <i/>
        <sz val="16"/>
        <rFont val="Calibri"/>
        <family val="2"/>
        <scheme val="minor"/>
      </rPr>
      <t>Cyclospora</t>
    </r>
    <r>
      <rPr>
        <sz val="16"/>
        <rFont val="Calibri"/>
        <family val="2"/>
        <scheme val="minor"/>
      </rPr>
      <t xml:space="preserve"> oocysts; Method: storage of oocysts in 2.5% dichromate at 23°C for 2 weeks, followed by the determination of sporulation rates</t>
    </r>
  </si>
  <si>
    <r>
      <t xml:space="preserve">Absence of </t>
    </r>
    <r>
      <rPr>
        <i/>
        <sz val="16"/>
        <rFont val="Calibri"/>
        <family val="2"/>
        <scheme val="minor"/>
      </rPr>
      <t>Eimeria acervulina</t>
    </r>
    <r>
      <rPr>
        <sz val="16"/>
        <rFont val="Calibri"/>
        <family val="2"/>
        <scheme val="minor"/>
      </rPr>
      <t xml:space="preserve"> oocysts in feces of chicks, at 6 days postinoculation. Initial concentration between 2.6-2.8 log. Method: bioassay: heat-treated oocysts fed to chicks, followed by evaluation of duodenal lesions or oocysts in cecal contents or in fecal contents. Initial concentration between 400-650 oocysts</t>
    </r>
  </si>
  <si>
    <t>Marination  in 2.6% acetic acid and 8%–9% salt for 6weeks</t>
  </si>
  <si>
    <t>0% sporulation; counts made on counting cell on 100-150 organisms - at least 2 log inactivation; Method: percentage of sporulation as an indicator of viability; (oocysts)</t>
  </si>
  <si>
    <r>
      <t xml:space="preserve">oocysts of </t>
    </r>
    <r>
      <rPr>
        <i/>
        <sz val="16"/>
        <rFont val="Calibri"/>
        <family val="2"/>
        <scheme val="minor"/>
      </rPr>
      <t>T. gondii</t>
    </r>
    <r>
      <rPr>
        <sz val="16"/>
        <rFont val="Calibri"/>
        <family val="2"/>
        <scheme val="minor"/>
      </rPr>
      <t xml:space="preserve"> survived</t>
    </r>
  </si>
  <si>
    <t>Frenkel, J. K., &amp; Dubey, J. P. (1973). Effects of freezing on the viability of toxoplasma oocysts. J Parasitol,
 59(3), 587-588</t>
  </si>
  <si>
    <r>
      <t xml:space="preserve">No embryonation of </t>
    </r>
    <r>
      <rPr>
        <i/>
        <sz val="16"/>
        <rFont val="Calibri"/>
        <family val="2"/>
        <scheme val="minor"/>
      </rPr>
      <t xml:space="preserve">T. vulpis </t>
    </r>
    <r>
      <rPr>
        <sz val="16"/>
        <rFont val="Calibri"/>
        <family val="2"/>
        <scheme val="minor"/>
      </rPr>
      <t>eggs, 55 days after exposure, 20 eggs examined, 1.3 log reduction; Method: embryonation percentage</t>
    </r>
  </si>
  <si>
    <t>reduced pathology , reduced oocyst excretion</t>
  </si>
  <si>
    <t>no pathology, no oocyst excretion</t>
  </si>
  <si>
    <t>reduced pathology, reduced oocyst excretion</t>
  </si>
  <si>
    <t>very reduced pathology, highly reduced oocyst excretion</t>
  </si>
  <si>
    <t>slightly reduced pathology, no reduction in oocyst excretion</t>
  </si>
  <si>
    <t>reduced pathology, no reduction in oocyst excretion</t>
  </si>
  <si>
    <t>Kills oocysts on raspberries</t>
  </si>
  <si>
    <t>124 worms in control mice, 14 in mice inoculated with irradiated larvae; Method: bioassay (mice)</t>
  </si>
  <si>
    <t>Toxocara (helminth; nematode; parasite)</t>
  </si>
  <si>
    <t>Utaaker, K. S., Skjerve, E., &amp; Robertson, L. J. (2017). Keeping it cool: Survival of Giardia cysts and Cryptosporidium oocysts on lettuce leaves. International Journal of Food Microbiology, 255, 51-57. doi:10.1016/j.ijfoodmicro.2017.05.009</t>
  </si>
  <si>
    <t>Room temperature; 24 h</t>
  </si>
  <si>
    <t xml:space="preserve">Almost 50% die-off </t>
  </si>
  <si>
    <t>reductions of ≥ 4 log PFU/g; Cell culture plaque assay</t>
  </si>
  <si>
    <t>Fruit: blueberries</t>
  </si>
  <si>
    <t>≥ 0.2 kGy</t>
  </si>
  <si>
    <t>Lacombe, A., Breard, A., Hwang, C. A., Hill, D., Fan, X., Huang, L., . . . Wu, V. C. H. (2017). Inactivation of Toxoplasma gondii on blueberries using low dose irradiation without affecting quality. Food Control, 73, 981-985. doi:10.1016/j.foodcont.2016.1</t>
  </si>
  <si>
    <t>2.53 log reduction (500 mJ/cm2); Method: embryonation; (eggs)</t>
  </si>
  <si>
    <r>
      <t>254nm from 24 an 96 mJ/cm</t>
    </r>
    <r>
      <rPr>
        <vertAlign val="superscript"/>
        <sz val="16"/>
        <rFont val="Calibri"/>
        <family val="2"/>
        <scheme val="minor"/>
      </rPr>
      <t>2</t>
    </r>
  </si>
  <si>
    <r>
      <t>Low pressure UV; 400 mJ/cm</t>
    </r>
    <r>
      <rPr>
        <vertAlign val="superscript"/>
        <sz val="16"/>
        <rFont val="Calibri"/>
        <family val="2"/>
        <scheme val="minor"/>
      </rPr>
      <t>2</t>
    </r>
    <r>
      <rPr>
        <sz val="16"/>
        <rFont val="Calibri"/>
        <family val="2"/>
        <scheme val="minor"/>
      </rPr>
      <t>; intact eggs</t>
    </r>
  </si>
  <si>
    <t>resulted in 1.9 and 2.3 log inactivation respectively; method: bioassay in pig</t>
  </si>
  <si>
    <t>≥ 1.90</t>
  </si>
  <si>
    <t>3 log reduction;Method: bioassay mice; (oocysts)</t>
  </si>
  <si>
    <r>
      <t>4J/cm</t>
    </r>
    <r>
      <rPr>
        <vertAlign val="superscript"/>
        <sz val="16"/>
        <rFont val="Calibri"/>
        <family val="2"/>
        <scheme val="minor"/>
      </rPr>
      <t>2</t>
    </r>
    <r>
      <rPr>
        <sz val="16"/>
        <rFont val="Calibri"/>
        <family val="2"/>
        <scheme val="minor"/>
      </rPr>
      <t xml:space="preserve"> total fluence; pulsed UV; 10</t>
    </r>
    <r>
      <rPr>
        <vertAlign val="superscript"/>
        <sz val="16"/>
        <rFont val="Calibri"/>
        <family val="2"/>
        <scheme val="minor"/>
      </rPr>
      <t>3</t>
    </r>
    <r>
      <rPr>
        <sz val="16"/>
        <rFont val="Calibri"/>
        <family val="2"/>
        <scheme val="minor"/>
      </rPr>
      <t xml:space="preserve"> ooocysts inoculum</t>
    </r>
  </si>
  <si>
    <t>1.00 to 3.00</t>
  </si>
  <si>
    <t>Gives &gt; 99% cysts inactivation  (no infection for Mongolian gerbils); Method: bioassay (Mongolian gerbils)</t>
  </si>
  <si>
    <t>&gt; 3 log inactivation;Method: bioassay (Mongolian gerbils); (cysts)</t>
  </si>
  <si>
    <t>&gt; 4.00</t>
  </si>
  <si>
    <t>Phosphate buffered saline</t>
  </si>
  <si>
    <r>
      <t>From 0.24 (360mJ/cm</t>
    </r>
    <r>
      <rPr>
        <vertAlign val="superscript"/>
        <sz val="16"/>
        <rFont val="Calibri"/>
        <family val="2"/>
        <scheme val="minor"/>
      </rPr>
      <t>2</t>
    </r>
    <r>
      <rPr>
        <sz val="16"/>
        <rFont val="Calibri"/>
        <family val="2"/>
        <scheme val="minor"/>
      </rPr>
      <t>) to 3.70 (2880 mJ/cm</t>
    </r>
    <r>
      <rPr>
        <vertAlign val="superscript"/>
        <sz val="16"/>
        <rFont val="Calibri"/>
        <family val="2"/>
        <scheme val="minor"/>
      </rPr>
      <t>2</t>
    </r>
    <r>
      <rPr>
        <sz val="16"/>
        <rFont val="Calibri"/>
        <family val="2"/>
        <scheme val="minor"/>
      </rPr>
      <t>)</t>
    </r>
  </si>
  <si>
    <t>100% reduction in the larval cyst establishment into rats; Initial inoculum 3.48; Method: bioassasy (rats)</t>
  </si>
  <si>
    <t>96 mg/L free chlorine, pH 7.5</t>
  </si>
  <si>
    <t>no effect on infectivity</t>
  </si>
  <si>
    <t xml:space="preserve">100% reduction of viability; equivalent to at least 2 log reduction Method: cyst excystation (viability);  </t>
  </si>
  <si>
    <t>CT = 11,400 mg.min/L at 20°C to 64600 mg.min/L at 1°C</t>
  </si>
  <si>
    <t>Ashokkumar, M., Vu, T., Grieser, F., Weerawardena, A., Anderson, N., Pilkington, N., Dixon, D.R. Ultrasonic treatment of Cryptosporidium oocysts (2003) Water Science and Technology, 47 (3), pp. 173-177</t>
  </si>
  <si>
    <t>20KHz; 1.5 min continuous sonication</t>
  </si>
  <si>
    <t>over 90 % inactivation of oocysts</t>
  </si>
  <si>
    <t>Abeledo-Lameiro, M.J., Ares-Mazás, E., Goméz-Couso, H. Use of ultrasound irradiation to inactivate Cryptosporidium parvum oocysts in effluents from municipal wastewater treatment plants (2018) Ultrasonics Sonochemistry, 48, pp. 118-126</t>
  </si>
  <si>
    <t>20KHz; 10 minutes</t>
  </si>
  <si>
    <t xml:space="preserve">1 log reduction of viability </t>
  </si>
  <si>
    <t>3% levulinic acid and 2% SDS; 1 hour.;</t>
  </si>
  <si>
    <t>0.41 log reduction as measured using cell culture infectivity</t>
  </si>
  <si>
    <t>0.1 to 0.81</t>
  </si>
  <si>
    <r>
      <t>LP lamp monochromatic UV; (USEPA) from 2 to 11 mJ/cm</t>
    </r>
    <r>
      <rPr>
        <vertAlign val="superscript"/>
        <sz val="16"/>
        <rFont val="Calibri"/>
        <family val="2"/>
        <scheme val="minor"/>
      </rPr>
      <t>2</t>
    </r>
  </si>
  <si>
    <r>
      <t>25mJ/cm</t>
    </r>
    <r>
      <rPr>
        <vertAlign val="superscript"/>
        <sz val="16"/>
        <rFont val="Calibri"/>
        <family val="2"/>
        <scheme val="minor"/>
      </rPr>
      <t>2</t>
    </r>
    <r>
      <rPr>
        <sz val="16"/>
        <rFont val="Calibri"/>
        <family val="2"/>
        <scheme val="minor"/>
      </rPr>
      <t xml:space="preserve">; medium and  and conventional low pressure lamps; </t>
    </r>
  </si>
  <si>
    <r>
      <t>10mJ/cm</t>
    </r>
    <r>
      <rPr>
        <vertAlign val="superscript"/>
        <sz val="16"/>
        <rFont val="Calibri"/>
        <family val="2"/>
        <scheme val="minor"/>
      </rPr>
      <t>2</t>
    </r>
    <r>
      <rPr>
        <sz val="16"/>
        <rFont val="Calibri"/>
        <family val="2"/>
        <scheme val="minor"/>
      </rPr>
      <t>; medium and  and conventional low pressure lamps</t>
    </r>
  </si>
  <si>
    <r>
      <t>From 1 (2mJ/cm</t>
    </r>
    <r>
      <rPr>
        <vertAlign val="superscript"/>
        <sz val="16"/>
        <rFont val="Calibri"/>
        <family val="2"/>
        <scheme val="minor"/>
      </rPr>
      <t>2</t>
    </r>
    <r>
      <rPr>
        <sz val="16"/>
        <rFont val="Calibri"/>
        <family val="2"/>
        <scheme val="minor"/>
      </rPr>
      <t>) to 3 log reduction (11 mJ/cm2)</t>
    </r>
  </si>
  <si>
    <r>
      <t>Between 20 and 40 mJ/cm</t>
    </r>
    <r>
      <rPr>
        <vertAlign val="superscript"/>
        <sz val="16"/>
        <rFont val="Calibri"/>
        <family val="2"/>
        <scheme val="minor"/>
      </rPr>
      <t>2</t>
    </r>
  </si>
  <si>
    <r>
      <t>10 mJ/cm</t>
    </r>
    <r>
      <rPr>
        <vertAlign val="superscript"/>
        <sz val="16"/>
        <rFont val="Calibri"/>
        <family val="2"/>
        <scheme val="minor"/>
      </rPr>
      <t>2</t>
    </r>
  </si>
  <si>
    <r>
      <t>pulsed UV and continuous UV; as low as 40 and 45 mJ/cm</t>
    </r>
    <r>
      <rPr>
        <vertAlign val="superscript"/>
        <sz val="16"/>
        <rFont val="Calibri"/>
        <family val="2"/>
        <scheme val="minor"/>
      </rPr>
      <t>2</t>
    </r>
    <r>
      <rPr>
        <sz val="16"/>
        <rFont val="Calibri"/>
        <family val="2"/>
        <scheme val="minor"/>
      </rPr>
      <t xml:space="preserve"> respectively; Toxoplasma gondii</t>
    </r>
  </si>
  <si>
    <r>
      <t>Continuous UV &gt;1000mJ/cm</t>
    </r>
    <r>
      <rPr>
        <vertAlign val="superscript"/>
        <sz val="16"/>
        <rFont val="Calibri"/>
        <family val="2"/>
        <scheme val="minor"/>
      </rPr>
      <t>2</t>
    </r>
  </si>
  <si>
    <r>
      <t>3 mW/cm</t>
    </r>
    <r>
      <rPr>
        <vertAlign val="superscript"/>
        <sz val="16"/>
        <rFont val="Calibri"/>
        <family val="2"/>
        <scheme val="minor"/>
      </rPr>
      <t>2</t>
    </r>
    <r>
      <rPr>
        <sz val="16"/>
        <rFont val="Calibri"/>
        <family val="2"/>
        <scheme val="minor"/>
      </rPr>
      <t xml:space="preserve"> with shaking of soil for 3600 seconds </t>
    </r>
  </si>
  <si>
    <r>
      <t>&gt;15mJ/cm</t>
    </r>
    <r>
      <rPr>
        <vertAlign val="superscript"/>
        <sz val="16"/>
        <rFont val="Calibri"/>
        <family val="2"/>
        <scheme val="minor"/>
      </rPr>
      <t>2</t>
    </r>
    <r>
      <rPr>
        <sz val="16"/>
        <rFont val="Calibri"/>
        <family val="2"/>
        <scheme val="minor"/>
      </rPr>
      <t>; Low pressure mercury vapour lamp</t>
    </r>
  </si>
  <si>
    <r>
      <t>LP mercury vapour lamp 10mJ/cm</t>
    </r>
    <r>
      <rPr>
        <vertAlign val="superscript"/>
        <sz val="16"/>
        <color theme="1"/>
        <rFont val="Calibri"/>
        <family val="2"/>
        <scheme val="minor"/>
      </rPr>
      <t>2</t>
    </r>
  </si>
  <si>
    <r>
      <t>278 mJ/cm</t>
    </r>
    <r>
      <rPr>
        <vertAlign val="superscript"/>
        <sz val="16"/>
        <rFont val="Calibri"/>
        <family val="2"/>
        <scheme val="minor"/>
      </rPr>
      <t>2</t>
    </r>
  </si>
  <si>
    <r>
      <t>15 mJ/cm</t>
    </r>
    <r>
      <rPr>
        <vertAlign val="superscript"/>
        <sz val="16"/>
        <rFont val="Calibri"/>
        <family val="2"/>
        <scheme val="minor"/>
      </rPr>
      <t>2</t>
    </r>
  </si>
  <si>
    <r>
      <t>4.9 log reduction of oocyst viability (278mJ/cm</t>
    </r>
    <r>
      <rPr>
        <vertAlign val="superscript"/>
        <sz val="16"/>
        <rFont val="Calibri"/>
        <family val="2"/>
        <scheme val="minor"/>
      </rPr>
      <t>2</t>
    </r>
    <r>
      <rPr>
        <sz val="16"/>
        <rFont val="Calibri"/>
        <family val="2"/>
        <scheme val="minor"/>
      </rPr>
      <t>); Method: qPCR; (oocysts)</t>
    </r>
  </si>
  <si>
    <r>
      <t>Low pressure UV; 2x10</t>
    </r>
    <r>
      <rPr>
        <vertAlign val="superscript"/>
        <sz val="16"/>
        <rFont val="Calibri"/>
        <family val="2"/>
        <scheme val="minor"/>
      </rPr>
      <t xml:space="preserve">4 </t>
    </r>
    <r>
      <rPr>
        <sz val="16"/>
        <rFont val="Calibri"/>
        <family val="2"/>
        <scheme val="minor"/>
      </rPr>
      <t>oocysts
160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</si>
  <si>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Low pressure UV; 2x10</t>
    </r>
    <r>
      <rPr>
        <vertAlign val="superscript"/>
        <sz val="16"/>
        <rFont val="Calibri"/>
        <family val="2"/>
        <scheme val="minor"/>
      </rPr>
      <t>4</t>
    </r>
    <r>
      <rPr>
        <sz val="16"/>
        <rFont val="Calibri"/>
        <family val="2"/>
        <scheme val="minor"/>
      </rPr>
      <t xml:space="preserve"> oocysts 261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r>
      <rPr>
        <sz val="16"/>
        <rFont val="Calibri"/>
        <family val="2"/>
        <scheme val="minor"/>
      </rPr>
      <t>)</t>
    </r>
  </si>
  <si>
    <r>
      <t>Low pressure UV; 2x10</t>
    </r>
    <r>
      <rPr>
        <vertAlign val="superscript"/>
        <sz val="16"/>
        <rFont val="Calibri"/>
        <family val="2"/>
        <scheme val="minor"/>
      </rPr>
      <t>6</t>
    </r>
    <r>
      <rPr>
        <sz val="16"/>
        <rFont val="Calibri"/>
        <family val="2"/>
        <scheme val="minor"/>
      </rPr>
      <t xml:space="preserve"> oocysts 30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r>
      <rPr>
        <sz val="16"/>
        <rFont val="Calibri"/>
        <family val="2"/>
        <scheme val="minor"/>
      </rPr>
      <t>)</t>
    </r>
  </si>
  <si>
    <r>
      <t>Low pressure UV; 2x10</t>
    </r>
    <r>
      <rPr>
        <vertAlign val="superscript"/>
        <sz val="16"/>
        <rFont val="Calibri"/>
        <family val="2"/>
        <scheme val="minor"/>
      </rPr>
      <t>6</t>
    </r>
    <r>
      <rPr>
        <sz val="16"/>
        <rFont val="Calibri"/>
        <family val="2"/>
        <scheme val="minor"/>
      </rPr>
      <t xml:space="preserve"> oocysts 80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</si>
  <si>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Low pressure UV; 2x10</t>
    </r>
    <r>
      <rPr>
        <vertAlign val="superscript"/>
        <sz val="16"/>
        <rFont val="Calibri"/>
        <family val="2"/>
        <scheme val="minor"/>
      </rPr>
      <t>6</t>
    </r>
    <r>
      <rPr>
        <sz val="16"/>
        <rFont val="Calibri"/>
        <family val="2"/>
        <scheme val="minor"/>
      </rPr>
      <t xml:space="preserve"> oocysts 160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</si>
  <si>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Low pressure UV; 2x10</t>
    </r>
    <r>
      <rPr>
        <vertAlign val="superscript"/>
        <sz val="16"/>
        <rFont val="Calibri"/>
        <family val="2"/>
        <scheme val="minor"/>
      </rPr>
      <t>4</t>
    </r>
    <r>
      <rPr>
        <sz val="16"/>
        <rFont val="Calibri"/>
        <family val="2"/>
        <scheme val="minor"/>
      </rPr>
      <t xml:space="preserve"> oocysts 160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</si>
  <si>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Low pressure UV; 2x10</t>
    </r>
    <r>
      <rPr>
        <vertAlign val="superscript"/>
        <sz val="16"/>
        <rFont val="Calibri"/>
        <family val="2"/>
        <scheme val="minor"/>
      </rPr>
      <t>4</t>
    </r>
    <r>
      <rPr>
        <sz val="16"/>
        <rFont val="Calibri"/>
        <family val="2"/>
        <scheme val="minor"/>
      </rPr>
      <t xml:space="preserve"> oocysts 261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</si>
  <si>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Low pressure UV; 2x10</t>
    </r>
    <r>
      <rPr>
        <vertAlign val="superscript"/>
        <sz val="16"/>
        <rFont val="Calibri"/>
        <family val="2"/>
        <scheme val="minor"/>
      </rPr>
      <t>6</t>
    </r>
    <r>
      <rPr>
        <sz val="16"/>
        <rFont val="Calibri"/>
        <family val="2"/>
        <scheme val="minor"/>
      </rPr>
      <t xml:space="preserve"> oocysts 160 mW/cm</t>
    </r>
    <r>
      <rPr>
        <vertAlign val="superscript"/>
        <sz val="16"/>
        <rFont val="Calibri"/>
        <family val="2"/>
        <scheme val="minor"/>
      </rPr>
      <t>2</t>
    </r>
    <r>
      <rPr>
        <sz val="16"/>
        <rFont val="Calibri"/>
        <family val="2"/>
        <scheme val="minor"/>
      </rPr>
      <t>; (</t>
    </r>
    <r>
      <rPr>
        <i/>
        <sz val="16"/>
        <rFont val="Calibri"/>
        <family val="2"/>
        <scheme val="minor"/>
      </rPr>
      <t>Eimeria
acervulina</t>
    </r>
    <r>
      <rPr>
        <sz val="16"/>
        <rFont val="Calibri"/>
        <family val="2"/>
        <scheme val="minor"/>
      </rPr>
      <t xml:space="preserve"> used as a surrogate of </t>
    </r>
    <r>
      <rPr>
        <i/>
        <sz val="16"/>
        <rFont val="Calibri"/>
        <family val="2"/>
        <scheme val="minor"/>
      </rPr>
      <t>Cyclospora)</t>
    </r>
  </si>
  <si>
    <r>
      <t>UV lamp 254nm; from 360mJ/cm</t>
    </r>
    <r>
      <rPr>
        <vertAlign val="superscript"/>
        <sz val="16"/>
        <rFont val="Calibri"/>
        <family val="2"/>
        <scheme val="minor"/>
      </rPr>
      <t>2</t>
    </r>
    <r>
      <rPr>
        <sz val="16"/>
        <rFont val="Calibri"/>
        <family val="2"/>
        <scheme val="minor"/>
      </rPr>
      <t xml:space="preserve"> to 2880mJ/cm</t>
    </r>
    <r>
      <rPr>
        <vertAlign val="superscript"/>
        <sz val="16"/>
        <rFont val="Calibri"/>
        <family val="2"/>
        <scheme val="minor"/>
      </rPr>
      <t>2</t>
    </r>
  </si>
  <si>
    <r>
      <t>UV lamp 254nm; 2430mJ/cm</t>
    </r>
    <r>
      <rPr>
        <vertAlign val="superscript"/>
        <sz val="16"/>
        <rFont val="Calibri"/>
        <family val="2"/>
        <scheme val="minor"/>
      </rPr>
      <t>2</t>
    </r>
  </si>
  <si>
    <r>
      <t>From 42% reduction at 360 mJ/cm2 (0.6 mJ/cm</t>
    </r>
    <r>
      <rPr>
        <vertAlign val="superscript"/>
        <sz val="16"/>
        <rFont val="Calibri"/>
        <family val="2"/>
        <scheme val="minor"/>
      </rPr>
      <t>2</t>
    </r>
    <r>
      <rPr>
        <sz val="16"/>
        <rFont val="Calibri"/>
        <family val="2"/>
        <scheme val="minor"/>
      </rPr>
      <t>/sec) to 100% reduction (2880 mJ/cm</t>
    </r>
    <r>
      <rPr>
        <vertAlign val="superscript"/>
        <sz val="16"/>
        <rFont val="Calibri"/>
        <family val="2"/>
        <scheme val="minor"/>
      </rPr>
      <t>2</t>
    </r>
    <r>
      <rPr>
        <sz val="16"/>
        <rFont val="Calibri"/>
        <family val="2"/>
        <scheme val="minor"/>
      </rPr>
      <t>) of lesions: initial inoculum: 3.48</t>
    </r>
  </si>
  <si>
    <r>
      <t>MP lamp polychromatic UV (from 0.5 to 1mJ/cm</t>
    </r>
    <r>
      <rPr>
        <vertAlign val="superscript"/>
        <sz val="16"/>
        <rFont val="Calibri"/>
        <family val="2"/>
        <scheme val="minor"/>
      </rPr>
      <t>2</t>
    </r>
    <r>
      <rPr>
        <sz val="16"/>
        <rFont val="Calibri"/>
        <family val="2"/>
        <scheme val="minor"/>
      </rPr>
      <t>)</t>
    </r>
  </si>
  <si>
    <r>
      <t>4J/cm</t>
    </r>
    <r>
      <rPr>
        <vertAlign val="superscript"/>
        <sz val="16"/>
        <rFont val="Calibri"/>
        <family val="2"/>
        <scheme val="minor"/>
      </rPr>
      <t>2</t>
    </r>
    <r>
      <rPr>
        <sz val="16"/>
        <rFont val="Calibri"/>
        <family val="2"/>
        <scheme val="minor"/>
      </rPr>
      <t xml:space="preserve"> total fluence; pulsed UV light; 10</t>
    </r>
    <r>
      <rPr>
        <vertAlign val="superscript"/>
        <sz val="16"/>
        <rFont val="Calibri"/>
        <family val="2"/>
        <scheme val="minor"/>
      </rPr>
      <t>4</t>
    </r>
    <r>
      <rPr>
        <sz val="16"/>
        <rFont val="Calibri"/>
        <family val="2"/>
        <scheme val="minor"/>
      </rPr>
      <t xml:space="preserve"> oocysts inoculum</t>
    </r>
  </si>
  <si>
    <r>
      <t>37ºC; pH7.4; 8.5µJ/cm</t>
    </r>
    <r>
      <rPr>
        <vertAlign val="superscript"/>
        <sz val="16"/>
        <rFont val="Calibri"/>
        <family val="2"/>
        <scheme val="minor"/>
      </rPr>
      <t>2</t>
    </r>
    <r>
      <rPr>
        <sz val="16"/>
        <rFont val="Calibri"/>
        <family val="2"/>
        <scheme val="minor"/>
      </rPr>
      <t>; pulsed UV</t>
    </r>
  </si>
  <si>
    <r>
      <t xml:space="preserve">Kills </t>
    </r>
    <r>
      <rPr>
        <i/>
        <sz val="16"/>
        <rFont val="Calibri"/>
        <family val="2"/>
        <scheme val="minor"/>
      </rPr>
      <t>Anisakis</t>
    </r>
  </si>
  <si>
    <r>
      <t xml:space="preserve">Kills </t>
    </r>
    <r>
      <rPr>
        <i/>
        <sz val="16"/>
        <rFont val="Calibri"/>
        <family val="2"/>
        <scheme val="minor"/>
      </rPr>
      <t>Clonorchis</t>
    </r>
    <r>
      <rPr>
        <sz val="16"/>
        <color rgb="FF00B050"/>
        <rFont val="Calibri"/>
        <family val="2"/>
        <scheme val="minor"/>
      </rPr>
      <t xml:space="preserve"> </t>
    </r>
  </si>
  <si>
    <t>65 % reduction of viability; equivalent to 0.46 log reduction Method: cyst excystation (viability; (cysts lamblia)</t>
  </si>
  <si>
    <t>90 to 98% reduction of viability; equivalent to at least 1 to 1.70 log reduction; Method: cyst excystation (viability; (cysts lamblia)</t>
  </si>
  <si>
    <t>93 to 97% reduction of viability; equivalent to at least 1.15 to 1.52 log reduction; Method: cyst excystation (viability; (cysts lamblia)</t>
  </si>
  <si>
    <t>98 to 99.7% reduction of viability; equivalent to 1.70 to 2.52 log reduction; method: cyst excystation (viability; (cysts lamblia)</t>
  </si>
  <si>
    <r>
      <t xml:space="preserve">Liquid containing </t>
    </r>
    <r>
      <rPr>
        <i/>
        <sz val="16"/>
        <rFont val="Calibri"/>
        <family val="2"/>
        <scheme val="minor"/>
      </rPr>
      <t>Cryptosporidium parvum</t>
    </r>
    <r>
      <rPr>
        <sz val="16"/>
        <rFont val="Calibri"/>
        <family val="2"/>
        <scheme val="minor"/>
      </rPr>
      <t xml:space="preserve"> resulted in significant inactivation (102.7 oocysts killed/s); (oocysts)</t>
    </r>
  </si>
  <si>
    <r>
      <rPr>
        <i/>
        <sz val="16"/>
        <rFont val="Calibri"/>
        <family val="2"/>
        <scheme val="minor"/>
      </rPr>
      <t>T. trichiura</t>
    </r>
    <r>
      <rPr>
        <sz val="16"/>
        <rFont val="Calibri"/>
        <family val="2"/>
        <scheme val="minor"/>
      </rPr>
      <t xml:space="preserve"> eggs perish; Method: ability of eggs to embryonate; (eggs)</t>
    </r>
  </si>
  <si>
    <r>
      <t xml:space="preserve">More than 60% of </t>
    </r>
    <r>
      <rPr>
        <i/>
        <sz val="16"/>
        <rFont val="Calibri"/>
        <family val="2"/>
        <scheme val="minor"/>
      </rPr>
      <t>T. trichiura</t>
    </r>
    <r>
      <rPr>
        <sz val="16"/>
        <rFont val="Calibri"/>
        <family val="2"/>
        <scheme val="minor"/>
      </rPr>
      <t xml:space="preserve"> eggs perish; Method: ability of eggs to embryonate; (eggs)</t>
    </r>
  </si>
  <si>
    <r>
      <t xml:space="preserve">Sterilisation of female </t>
    </r>
    <r>
      <rPr>
        <i/>
        <sz val="16"/>
        <rFont val="Calibri"/>
        <family val="2"/>
        <scheme val="minor"/>
      </rPr>
      <t>Angiostrongylus cantonensis</t>
    </r>
    <r>
      <rPr>
        <sz val="16"/>
        <rFont val="Calibri"/>
        <family val="2"/>
        <scheme val="minor"/>
      </rPr>
      <t>; Method: bioassay (mice); (larvae)</t>
    </r>
  </si>
  <si>
    <r>
      <t xml:space="preserve">MED: 3.7 kGy; total inactivation of </t>
    </r>
    <r>
      <rPr>
        <i/>
        <sz val="16"/>
        <rFont val="Calibri"/>
        <family val="2"/>
        <scheme val="minor"/>
      </rPr>
      <t>Taenia saginata</t>
    </r>
    <r>
      <rPr>
        <sz val="16"/>
        <rFont val="Calibri"/>
        <family val="2"/>
        <scheme val="minor"/>
      </rPr>
      <t>; Method: bioassay gerbils</t>
    </r>
  </si>
  <si>
    <r>
      <t xml:space="preserve">Complete inactivation depending on </t>
    </r>
    <r>
      <rPr>
        <i/>
        <sz val="16"/>
        <rFont val="Calibri"/>
        <family val="2"/>
        <scheme val="minor"/>
      </rPr>
      <t>T. gondii</t>
    </r>
    <r>
      <rPr>
        <sz val="16"/>
        <rFont val="Calibri"/>
        <family val="2"/>
        <scheme val="minor"/>
      </rPr>
      <t xml:space="preserve"> isolate; Method: bioassay: cats, mice; (tissue cysts)</t>
    </r>
  </si>
  <si>
    <r>
      <t xml:space="preserve">Inactivates </t>
    </r>
    <r>
      <rPr>
        <i/>
        <sz val="16"/>
        <rFont val="Calibri"/>
        <family val="2"/>
        <scheme val="minor"/>
      </rPr>
      <t>Trichinella</t>
    </r>
  </si>
  <si>
    <r>
      <t xml:space="preserve">Does not inactivate </t>
    </r>
    <r>
      <rPr>
        <i/>
        <sz val="16"/>
        <rFont val="Calibri"/>
        <family val="2"/>
        <scheme val="minor"/>
      </rPr>
      <t>T. nativa</t>
    </r>
    <r>
      <rPr>
        <sz val="16"/>
        <rFont val="Calibri"/>
        <family val="2"/>
        <scheme val="minor"/>
      </rPr>
      <t xml:space="preserve"> muscle larvae; Method: bioassay guinea pigs; (muscle larvae)</t>
    </r>
  </si>
  <si>
    <r>
      <t xml:space="preserve">MED: 0.5; 0.15 to 0.3 kGy block production of larval origeny; 0.3-0.6 kGy inactivates </t>
    </r>
    <r>
      <rPr>
        <i/>
        <sz val="16"/>
        <rFont val="Calibri"/>
        <family val="2"/>
        <scheme val="minor"/>
      </rPr>
      <t>Trichinella</t>
    </r>
    <r>
      <rPr>
        <sz val="16"/>
        <rFont val="Calibri"/>
        <family val="2"/>
        <scheme val="minor"/>
      </rPr>
      <t xml:space="preserve"> larvae; Method: bioassay rats; (larvae)</t>
    </r>
  </si>
  <si>
    <r>
      <t xml:space="preserve">Kills </t>
    </r>
    <r>
      <rPr>
        <i/>
        <sz val="16"/>
        <rFont val="Calibri"/>
        <family val="2"/>
        <scheme val="minor"/>
      </rPr>
      <t>Trichinella</t>
    </r>
    <r>
      <rPr>
        <sz val="16"/>
        <rFont val="Calibri"/>
        <family val="2"/>
        <scheme val="minor"/>
      </rPr>
      <t xml:space="preserve"> larvae in 55-75 mm diameter salami ripened for 6 days (aw ca. 0.931 / 0.944; pH 5.7 /5.4); Method: examination of digested larvae and bioassay (mice); (larvae)</t>
    </r>
  </si>
  <si>
    <r>
      <t xml:space="preserve">Kills </t>
    </r>
    <r>
      <rPr>
        <i/>
        <sz val="16"/>
        <rFont val="Calibri"/>
        <family val="2"/>
        <scheme val="minor"/>
      </rPr>
      <t>Trichinella</t>
    </r>
    <r>
      <rPr>
        <sz val="16"/>
        <rFont val="Calibri"/>
        <family val="2"/>
        <scheme val="minor"/>
      </rPr>
      <t xml:space="preserve"> larvae in 55-75 mm diameter salami ripened for 7-9 days (aw ca. 0.948 ; pH 5.4 /5.2); Method: examination of digested larvae and bioassay (mice); (larvae)</t>
    </r>
  </si>
  <si>
    <r>
      <t xml:space="preserve">Kills </t>
    </r>
    <r>
      <rPr>
        <i/>
        <sz val="16"/>
        <rFont val="Calibri"/>
        <family val="2"/>
        <scheme val="minor"/>
      </rPr>
      <t>Trichinella</t>
    </r>
    <r>
      <rPr>
        <sz val="16"/>
        <rFont val="Calibri"/>
        <family val="2"/>
        <scheme val="minor"/>
      </rPr>
      <t xml:space="preserve"> larvae in 75 mm diameter Mailänder Salami ripened for 11 days (aw ca. 0.939; pH 5.1); Method: examination of digested larvae and bioassay (mice); (larvae)</t>
    </r>
  </si>
  <si>
    <r>
      <t xml:space="preserve">Inactivates </t>
    </r>
    <r>
      <rPr>
        <i/>
        <sz val="16"/>
        <rFont val="Calibri"/>
        <family val="2"/>
        <scheme val="minor"/>
      </rPr>
      <t xml:space="preserve">Anisakis pegreffii </t>
    </r>
    <r>
      <rPr>
        <sz val="16"/>
        <rFont val="Calibri"/>
        <family val="2"/>
        <scheme val="minor"/>
      </rPr>
      <t>larvae</t>
    </r>
  </si>
  <si>
    <r>
      <t xml:space="preserve">Inactivates </t>
    </r>
    <r>
      <rPr>
        <i/>
        <sz val="16"/>
        <rFont val="Calibri"/>
        <family val="2"/>
        <scheme val="minor"/>
      </rPr>
      <t>Anisakis</t>
    </r>
    <r>
      <rPr>
        <sz val="16"/>
        <rFont val="Calibri"/>
        <family val="2"/>
        <scheme val="minor"/>
      </rPr>
      <t xml:space="preserve"> larvae; </t>
    </r>
  </si>
  <si>
    <r>
      <t xml:space="preserve">Inactivates </t>
    </r>
    <r>
      <rPr>
        <i/>
        <sz val="16"/>
        <rFont val="Calibri"/>
        <family val="2"/>
        <scheme val="minor"/>
      </rPr>
      <t>T.saginata</t>
    </r>
    <r>
      <rPr>
        <sz val="16"/>
        <rFont val="Calibri"/>
        <family val="2"/>
        <scheme val="minor"/>
      </rPr>
      <t xml:space="preserve"> cysticerci; Method: in vitro culture assay; (cysticerci)</t>
    </r>
  </si>
  <si>
    <r>
      <t xml:space="preserve">Not effective in reducing the infectivity of </t>
    </r>
    <r>
      <rPr>
        <i/>
        <sz val="16"/>
        <rFont val="Calibri"/>
        <family val="2"/>
        <scheme val="minor"/>
      </rPr>
      <t>C. parvum</t>
    </r>
    <r>
      <rPr>
        <sz val="16"/>
        <rFont val="Calibri"/>
        <family val="2"/>
        <scheme val="minor"/>
      </rPr>
      <t>; Method: Bioassay (neonatal mice)</t>
    </r>
  </si>
  <si>
    <r>
      <t xml:space="preserve">Kills 100% </t>
    </r>
    <r>
      <rPr>
        <i/>
        <sz val="16"/>
        <rFont val="Calibri"/>
        <family val="2"/>
        <scheme val="minor"/>
      </rPr>
      <t>Anisakis</t>
    </r>
    <r>
      <rPr>
        <sz val="16"/>
        <rFont val="Calibri"/>
        <family val="2"/>
        <scheme val="minor"/>
      </rPr>
      <t xml:space="preserve"> larvae in food ;  log reduction population : 1.78 ; Method: Fluorescence under UV light; Microscopic motility examination under mechanical or glacial acetic acid stimulation </t>
    </r>
  </si>
  <si>
    <r>
      <t xml:space="preserve">Kills 89% </t>
    </r>
    <r>
      <rPr>
        <i/>
        <sz val="16"/>
        <rFont val="Calibri"/>
        <family val="2"/>
        <scheme val="minor"/>
      </rPr>
      <t>Anisakis</t>
    </r>
    <r>
      <rPr>
        <sz val="16"/>
        <rFont val="Calibri"/>
        <family val="2"/>
        <scheme val="minor"/>
      </rPr>
      <t xml:space="preserve"> larvae in food;   initial log population : 1.91 ; log reduction : 0.96; Method: Larvae viability(with ultraviolet light)</t>
    </r>
  </si>
  <si>
    <r>
      <t xml:space="preserve">Kills 69% </t>
    </r>
    <r>
      <rPr>
        <i/>
        <sz val="16"/>
        <rFont val="Calibri"/>
        <family val="2"/>
        <scheme val="minor"/>
      </rPr>
      <t>Anisakis</t>
    </r>
    <r>
      <rPr>
        <sz val="16"/>
        <rFont val="Calibri"/>
        <family val="2"/>
        <scheme val="minor"/>
      </rPr>
      <t xml:space="preserve"> larvae in food, initial log population : 1.81 ; log reduction : 0.51; Method: Larvae viability(with ultraviolet light)</t>
    </r>
  </si>
  <si>
    <r>
      <t xml:space="preserve">No embryonation of </t>
    </r>
    <r>
      <rPr>
        <i/>
        <sz val="16"/>
        <rFont val="Calibri"/>
        <family val="2"/>
        <scheme val="minor"/>
      </rPr>
      <t>A. suum</t>
    </r>
    <r>
      <rPr>
        <sz val="16"/>
        <rFont val="Calibri"/>
        <family val="2"/>
        <scheme val="minor"/>
      </rPr>
      <t xml:space="preserve"> eggs; Method: embryonation percentage</t>
    </r>
  </si>
  <si>
    <r>
      <t xml:space="preserve">No embryonation of </t>
    </r>
    <r>
      <rPr>
        <i/>
        <sz val="16"/>
        <rFont val="Calibri"/>
        <family val="2"/>
        <scheme val="minor"/>
      </rPr>
      <t>A. suum</t>
    </r>
    <r>
      <rPr>
        <sz val="16"/>
        <rFont val="Calibri"/>
        <family val="2"/>
        <scheme val="minor"/>
      </rPr>
      <t xml:space="preserve"> eggs, 56 days after exposure, 20 eggs examined, 1.3 log reduction; Method: embryonation percentage; (eggs)</t>
    </r>
  </si>
  <si>
    <r>
      <t xml:space="preserve">Inactivates </t>
    </r>
    <r>
      <rPr>
        <i/>
        <sz val="16"/>
        <rFont val="Calibri"/>
        <family val="2"/>
        <scheme val="minor"/>
      </rPr>
      <t>Anisakis</t>
    </r>
    <r>
      <rPr>
        <sz val="16"/>
        <rFont val="Calibri"/>
        <family val="2"/>
        <scheme val="minor"/>
      </rPr>
      <t xml:space="preserve"> larvae; Evaluation method: motility tests, methylene blue fluorescence; </t>
    </r>
  </si>
  <si>
    <r>
      <t xml:space="preserve">Inactivates </t>
    </r>
    <r>
      <rPr>
        <i/>
        <sz val="16"/>
        <rFont val="Calibri"/>
        <family val="2"/>
        <scheme val="minor"/>
      </rPr>
      <t>Anisakis</t>
    </r>
    <r>
      <rPr>
        <sz val="16"/>
        <rFont val="Calibri"/>
        <family val="2"/>
        <scheme val="minor"/>
      </rPr>
      <t xml:space="preserve"> larvae; Evaluation method: motility tests, methylene blue </t>
    </r>
  </si>
  <si>
    <r>
      <t xml:space="preserve">Does not inactivate </t>
    </r>
    <r>
      <rPr>
        <i/>
        <sz val="16"/>
        <rFont val="Calibri"/>
        <family val="2"/>
        <scheme val="minor"/>
      </rPr>
      <t>T. nativa</t>
    </r>
    <r>
      <rPr>
        <sz val="16"/>
        <rFont val="Calibri"/>
        <family val="2"/>
        <scheme val="minor"/>
      </rPr>
      <t xml:space="preserve"> muscle larvae; Method: bioassay pigs; (muscle larvae)</t>
    </r>
  </si>
  <si>
    <r>
      <t xml:space="preserve">Inactivates </t>
    </r>
    <r>
      <rPr>
        <i/>
        <sz val="16"/>
        <rFont val="Calibri"/>
        <family val="2"/>
        <scheme val="minor"/>
      </rPr>
      <t>S. levinei</t>
    </r>
    <r>
      <rPr>
        <sz val="16"/>
        <rFont val="Calibri"/>
        <family val="2"/>
        <scheme val="minor"/>
      </rPr>
      <t xml:space="preserve"> sarcocysrs; Method: bioassay (dogs)</t>
    </r>
  </si>
  <si>
    <r>
      <rPr>
        <i/>
        <sz val="16"/>
        <rFont val="Calibri"/>
        <family val="2"/>
        <scheme val="minor"/>
      </rPr>
      <t>Sarcocystis miescheriana</t>
    </r>
    <r>
      <rPr>
        <sz val="16"/>
        <rFont val="Calibri"/>
        <family val="2"/>
        <scheme val="minor"/>
      </rPr>
      <t xml:space="preserve"> ; sarcocysts non-infective; Method: Bioassay (dogs)</t>
    </r>
  </si>
  <si>
    <r>
      <rPr>
        <i/>
        <sz val="16"/>
        <rFont val="Calibri"/>
        <family val="2"/>
        <scheme val="minor"/>
      </rPr>
      <t>Sarcocystis miescheriana</t>
    </r>
    <r>
      <rPr>
        <sz val="16"/>
        <rFont val="Calibri"/>
        <family val="2"/>
        <scheme val="minor"/>
      </rPr>
      <t xml:space="preserve"> sarcocysts become non-infective to pups; Method: Bioassay (dogs)</t>
    </r>
  </si>
  <si>
    <r>
      <rPr>
        <i/>
        <sz val="16"/>
        <rFont val="Calibri"/>
        <family val="2"/>
        <scheme val="minor"/>
      </rPr>
      <t xml:space="preserve">Sarcocystis miescheriana </t>
    </r>
    <r>
      <rPr>
        <sz val="16"/>
        <rFont val="Calibri"/>
        <family val="2"/>
        <scheme val="minor"/>
      </rPr>
      <t>sarcocysts  become non-infective to pups; Method: Bioassay (dogs)</t>
    </r>
  </si>
  <si>
    <r>
      <rPr>
        <i/>
        <sz val="16"/>
        <rFont val="Calibri"/>
        <family val="2"/>
        <scheme val="minor"/>
      </rPr>
      <t>T. spiralis</t>
    </r>
    <r>
      <rPr>
        <sz val="16"/>
        <rFont val="Calibri"/>
        <family val="2"/>
        <scheme val="minor"/>
      </rPr>
      <t xml:space="preserve"> and </t>
    </r>
    <r>
      <rPr>
        <i/>
        <sz val="16"/>
        <rFont val="Calibri"/>
        <family val="2"/>
        <scheme val="minor"/>
      </rPr>
      <t>T. britovi</t>
    </r>
    <r>
      <rPr>
        <sz val="16"/>
        <rFont val="Calibri"/>
        <family val="2"/>
        <scheme val="minor"/>
      </rPr>
      <t xml:space="preserve"> in experimentally infected wild boars, 24 weeks post infection were inactivated by freezing at -21°C for one week; Method: mouse bioassay</t>
    </r>
  </si>
  <si>
    <r>
      <t xml:space="preserve">Inactivates </t>
    </r>
    <r>
      <rPr>
        <i/>
        <sz val="16"/>
        <rFont val="Calibri"/>
        <family val="2"/>
        <scheme val="minor"/>
      </rPr>
      <t>T.spiralis</t>
    </r>
    <r>
      <rPr>
        <sz val="16"/>
        <rFont val="Calibri"/>
        <family val="2"/>
        <scheme val="minor"/>
      </rPr>
      <t xml:space="preserve"> muscle larvae; Method: bioassay mice; (muscle larvae)</t>
    </r>
  </si>
  <si>
    <r>
      <t xml:space="preserve">Inactivates </t>
    </r>
    <r>
      <rPr>
        <i/>
        <sz val="16"/>
        <rFont val="Calibri"/>
        <family val="2"/>
        <scheme val="minor"/>
      </rPr>
      <t>T. britovi</t>
    </r>
    <r>
      <rPr>
        <sz val="16"/>
        <rFont val="Calibri"/>
        <family val="2"/>
        <scheme val="minor"/>
      </rPr>
      <t xml:space="preserve"> muscle larvae; Method: bioassay mice; (muscle larvae)</t>
    </r>
  </si>
  <si>
    <r>
      <t xml:space="preserve">Inactivates </t>
    </r>
    <r>
      <rPr>
        <i/>
        <sz val="16"/>
        <color theme="1"/>
        <rFont val="Calibri"/>
        <family val="2"/>
        <scheme val="minor"/>
      </rPr>
      <t>Anisakis</t>
    </r>
    <r>
      <rPr>
        <sz val="16"/>
        <color theme="1"/>
        <rFont val="Calibri"/>
        <family val="2"/>
        <scheme val="minor"/>
      </rPr>
      <t xml:space="preserve"> larvae; Evaluation method: motility</t>
    </r>
  </si>
  <si>
    <r>
      <t xml:space="preserve">Inactivates </t>
    </r>
    <r>
      <rPr>
        <i/>
        <sz val="16"/>
        <color theme="1"/>
        <rFont val="Calibri"/>
        <family val="2"/>
        <scheme val="minor"/>
      </rPr>
      <t>Anisakis</t>
    </r>
    <r>
      <rPr>
        <sz val="16"/>
        <color theme="1"/>
        <rFont val="Calibri"/>
        <family val="2"/>
        <scheme val="minor"/>
      </rPr>
      <t xml:space="preserve"> larvae; Evolution method: motility</t>
    </r>
  </si>
  <si>
    <r>
      <t xml:space="preserve">Does not inactivate </t>
    </r>
    <r>
      <rPr>
        <i/>
        <sz val="16"/>
        <rFont val="Calibri"/>
        <family val="2"/>
        <scheme val="minor"/>
      </rPr>
      <t>Trichinella</t>
    </r>
    <r>
      <rPr>
        <sz val="16"/>
        <rFont val="Calibri"/>
        <family val="2"/>
        <scheme val="minor"/>
      </rPr>
      <t xml:space="preserve"> </t>
    </r>
    <r>
      <rPr>
        <i/>
        <sz val="16"/>
        <rFont val="Calibri"/>
        <family val="2"/>
        <scheme val="minor"/>
      </rPr>
      <t>spiralis;</t>
    </r>
    <r>
      <rPr>
        <sz val="16"/>
        <rFont val="Calibri"/>
        <family val="2"/>
        <scheme val="minor"/>
      </rPr>
      <t xml:space="preserve"> Method: bioassay (mice)</t>
    </r>
  </si>
  <si>
    <r>
      <t xml:space="preserve">Inactivates </t>
    </r>
    <r>
      <rPr>
        <i/>
        <sz val="16"/>
        <rFont val="Calibri"/>
        <family val="2"/>
        <scheme val="minor"/>
      </rPr>
      <t>S- levinei</t>
    </r>
    <r>
      <rPr>
        <sz val="16"/>
        <rFont val="Calibri"/>
        <family val="2"/>
        <scheme val="minor"/>
      </rPr>
      <t xml:space="preserve"> sarcocysts; Method: bioassay (dogs) </t>
    </r>
  </si>
  <si>
    <r>
      <rPr>
        <i/>
        <sz val="16"/>
        <rFont val="Calibri"/>
        <family val="2"/>
        <scheme val="minor"/>
      </rPr>
      <t>Sarcocystis levinei</t>
    </r>
    <r>
      <rPr>
        <sz val="16"/>
        <rFont val="Calibri"/>
        <family val="2"/>
        <scheme val="minor"/>
      </rPr>
      <t xml:space="preserve"> sarcocysts still infective; Method: Bioassay (dogs)</t>
    </r>
  </si>
  <si>
    <r>
      <rPr>
        <i/>
        <sz val="16"/>
        <rFont val="Calibri"/>
        <family val="2"/>
        <scheme val="minor"/>
      </rPr>
      <t>S.levinei</t>
    </r>
    <r>
      <rPr>
        <sz val="16"/>
        <rFont val="Calibri"/>
        <family val="2"/>
        <scheme val="minor"/>
      </rPr>
      <t xml:space="preserve"> sarcocysts non-infective; Method: Bioassay (dogs)</t>
    </r>
  </si>
  <si>
    <r>
      <t xml:space="preserve">~60-70 % of </t>
    </r>
    <r>
      <rPr>
        <i/>
        <sz val="16"/>
        <rFont val="Calibri"/>
        <family val="2"/>
        <scheme val="minor"/>
      </rPr>
      <t>G. muris</t>
    </r>
    <r>
      <rPr>
        <sz val="16"/>
        <rFont val="Calibri"/>
        <family val="2"/>
        <scheme val="minor"/>
      </rPr>
      <t xml:space="preserve"> cysts inactivated; Method: excystation; (cysts)</t>
    </r>
  </si>
  <si>
    <r>
      <t xml:space="preserve">Inactivates </t>
    </r>
    <r>
      <rPr>
        <i/>
        <sz val="16"/>
        <rFont val="Calibri"/>
        <family val="2"/>
        <scheme val="minor"/>
      </rPr>
      <t>Anisakis</t>
    </r>
    <r>
      <rPr>
        <sz val="16"/>
        <rFont val="Calibri"/>
        <family val="2"/>
        <scheme val="minor"/>
      </rPr>
      <t xml:space="preserve"> larvae</t>
    </r>
  </si>
  <si>
    <r>
      <t xml:space="preserve">inactivates </t>
    </r>
    <r>
      <rPr>
        <i/>
        <sz val="16"/>
        <rFont val="Calibri"/>
        <family val="2"/>
        <scheme val="minor"/>
      </rPr>
      <t>Opisthorchis</t>
    </r>
    <r>
      <rPr>
        <sz val="16"/>
        <rFont val="Calibri"/>
        <family val="2"/>
        <scheme val="minor"/>
      </rPr>
      <t xml:space="preserve"> metacercariae</t>
    </r>
  </si>
  <si>
    <r>
      <t xml:space="preserve">Controls </t>
    </r>
    <r>
      <rPr>
        <i/>
        <sz val="16"/>
        <rFont val="Calibri"/>
        <family val="2"/>
        <scheme val="minor"/>
      </rPr>
      <t>T.solium</t>
    </r>
    <r>
      <rPr>
        <sz val="16"/>
        <rFont val="Calibri"/>
        <family val="2"/>
        <scheme val="minor"/>
      </rPr>
      <t xml:space="preserve"> and </t>
    </r>
    <r>
      <rPr>
        <i/>
        <sz val="16"/>
        <rFont val="Calibri"/>
        <family val="2"/>
        <scheme val="minor"/>
      </rPr>
      <t>T.saginata</t>
    </r>
    <r>
      <rPr>
        <sz val="16"/>
        <rFont val="Calibri"/>
        <family val="2"/>
        <scheme val="minor"/>
      </rPr>
      <t xml:space="preserve"> in meat</t>
    </r>
  </si>
  <si>
    <r>
      <t xml:space="preserve">Inactivates </t>
    </r>
    <r>
      <rPr>
        <i/>
        <sz val="16"/>
        <rFont val="Calibri"/>
        <family val="2"/>
        <scheme val="minor"/>
      </rPr>
      <t>Trichinella</t>
    </r>
    <r>
      <rPr>
        <sz val="16"/>
        <rFont val="Calibri"/>
        <family val="2"/>
        <scheme val="minor"/>
      </rPr>
      <t xml:space="preserve"> in pork, game and horse meat; (muscle larvae)</t>
    </r>
  </si>
  <si>
    <r>
      <t xml:space="preserve">Inactivates </t>
    </r>
    <r>
      <rPr>
        <i/>
        <sz val="16"/>
        <rFont val="Calibri"/>
        <family val="2"/>
        <scheme val="minor"/>
      </rPr>
      <t>Trichinella</t>
    </r>
    <r>
      <rPr>
        <sz val="16"/>
        <rFont val="Calibri"/>
        <family val="2"/>
        <scheme val="minor"/>
      </rPr>
      <t xml:space="preserve"> in pork and any wild game that may be infected with trichinae</t>
    </r>
  </si>
  <si>
    <r>
      <t xml:space="preserve">Inactivates </t>
    </r>
    <r>
      <rPr>
        <i/>
        <sz val="16"/>
        <rFont val="Calibri"/>
        <family val="2"/>
        <scheme val="minor"/>
      </rPr>
      <t>T. spiralis</t>
    </r>
    <r>
      <rPr>
        <sz val="16"/>
        <rFont val="Calibri"/>
        <family val="2"/>
        <scheme val="minor"/>
      </rPr>
      <t xml:space="preserve"> larvae in meat; Method: larvae viability (after digestion) and bioassay; (muscle larvae)</t>
    </r>
  </si>
  <si>
    <r>
      <t xml:space="preserve">Did not activate </t>
    </r>
    <r>
      <rPr>
        <i/>
        <sz val="16"/>
        <rFont val="Calibri"/>
        <family val="2"/>
        <scheme val="minor"/>
      </rPr>
      <t>T.spiralis</t>
    </r>
    <r>
      <rPr>
        <sz val="16"/>
        <rFont val="Calibri"/>
        <family val="2"/>
        <scheme val="minor"/>
      </rPr>
      <t xml:space="preserve"> larvae in pork chops; Method: bioassay (rats); (muscle larvae)</t>
    </r>
  </si>
  <si>
    <r>
      <t xml:space="preserve">Destruction of </t>
    </r>
    <r>
      <rPr>
        <i/>
        <sz val="16"/>
        <rFont val="Calibri"/>
        <family val="2"/>
        <scheme val="minor"/>
      </rPr>
      <t>T.spiralis</t>
    </r>
    <r>
      <rPr>
        <sz val="16"/>
        <rFont val="Calibri"/>
        <family val="2"/>
        <scheme val="minor"/>
      </rPr>
      <t xml:space="preserve"> infectivity; Method: bioassay (rats); (muscle larvae)</t>
    </r>
  </si>
  <si>
    <r>
      <t>Destruction of</t>
    </r>
    <r>
      <rPr>
        <i/>
        <sz val="16"/>
        <rFont val="Calibri"/>
        <family val="2"/>
        <scheme val="minor"/>
      </rPr>
      <t xml:space="preserve"> T.spiralis</t>
    </r>
    <r>
      <rPr>
        <sz val="16"/>
        <rFont val="Calibri"/>
        <family val="2"/>
        <scheme val="minor"/>
      </rPr>
      <t xml:space="preserve"> infectivity; Method: bioassay (rats); (muscle larvae)</t>
    </r>
  </si>
  <si>
    <t>Egg hatching abrogated. Treatment at 400 MPa and above caused oncosphere rupture; Method: egg-hatching assay</t>
  </si>
  <si>
    <r>
      <t xml:space="preserve">inactivates </t>
    </r>
    <r>
      <rPr>
        <i/>
        <sz val="16"/>
        <rFont val="Calibri"/>
        <family val="2"/>
        <scheme val="minor"/>
      </rPr>
      <t>Trichinella spiralis</t>
    </r>
    <r>
      <rPr>
        <sz val="16"/>
        <rFont val="Calibri"/>
        <family val="2"/>
        <scheme val="minor"/>
      </rPr>
      <t xml:space="preserve"> muscle larvae</t>
    </r>
  </si>
  <si>
    <r>
      <t xml:space="preserve">Metacercariae of </t>
    </r>
    <r>
      <rPr>
        <i/>
        <sz val="16"/>
        <rFont val="Calibri"/>
        <family val="2"/>
        <scheme val="minor"/>
      </rPr>
      <t>Asxocotyle</t>
    </r>
    <r>
      <rPr>
        <sz val="16"/>
        <rFont val="Calibri"/>
        <family val="2"/>
        <scheme val="minor"/>
      </rPr>
      <t xml:space="preserve"> are inactivated</t>
    </r>
  </si>
  <si>
    <r>
      <t xml:space="preserve">Render </t>
    </r>
    <r>
      <rPr>
        <i/>
        <sz val="16"/>
        <rFont val="Calibri"/>
        <family val="2"/>
        <scheme val="minor"/>
      </rPr>
      <t>Trichinella</t>
    </r>
    <r>
      <rPr>
        <sz val="16"/>
        <rFont val="Calibri"/>
        <family val="2"/>
        <scheme val="minor"/>
      </rPr>
      <t xml:space="preserve"> larvae non-infectious; Method: bioassay (mouse)</t>
    </r>
  </si>
  <si>
    <r>
      <t xml:space="preserve">Damages </t>
    </r>
    <r>
      <rPr>
        <i/>
        <sz val="16"/>
        <rFont val="Calibri"/>
        <family val="2"/>
        <scheme val="minor"/>
      </rPr>
      <t>T. solium</t>
    </r>
    <r>
      <rPr>
        <sz val="16"/>
        <rFont val="Calibri"/>
        <family val="2"/>
        <scheme val="minor"/>
      </rPr>
      <t xml:space="preserve"> metacestodes in both cases; Method: In vitro evaluation of metacestode movement and scolex evagination</t>
    </r>
  </si>
  <si>
    <r>
      <t xml:space="preserve">inactivation of </t>
    </r>
    <r>
      <rPr>
        <i/>
        <sz val="16"/>
        <rFont val="Calibri"/>
        <family val="2"/>
        <scheme val="minor"/>
      </rPr>
      <t>Taenia solium</t>
    </r>
    <r>
      <rPr>
        <sz val="16"/>
        <rFont val="Calibri"/>
        <family val="2"/>
        <scheme val="minor"/>
      </rPr>
      <t xml:space="preserve"> cysts</t>
    </r>
  </si>
  <si>
    <r>
      <rPr>
        <i/>
        <sz val="16"/>
        <rFont val="Calibri"/>
        <family val="2"/>
        <scheme val="minor"/>
      </rPr>
      <t>Toxoplasma</t>
    </r>
    <r>
      <rPr>
        <sz val="16"/>
        <rFont val="Calibri"/>
        <family val="2"/>
        <scheme val="minor"/>
      </rPr>
      <t xml:space="preserve"> tissue cysts in muscle of mice inactivated</t>
    </r>
  </si>
  <si>
    <r>
      <rPr>
        <i/>
        <sz val="16"/>
        <rFont val="Calibri"/>
        <family val="2"/>
        <scheme val="minor"/>
      </rPr>
      <t>T.nativa</t>
    </r>
    <r>
      <rPr>
        <sz val="16"/>
        <rFont val="Calibri"/>
        <family val="2"/>
        <scheme val="minor"/>
      </rPr>
      <t xml:space="preserve"> muscle in experminetally infected pig meat were inactivated, as were larvae of T. spiralis, T.britovi, T.murelli and T.pseudospiralis; Method: mouse bioassay</t>
    </r>
  </si>
  <si>
    <r>
      <t xml:space="preserve">Kills </t>
    </r>
    <r>
      <rPr>
        <i/>
        <sz val="16"/>
        <rFont val="Calibri"/>
        <family val="2"/>
        <scheme val="minor"/>
      </rPr>
      <t>T. spiralis</t>
    </r>
    <r>
      <rPr>
        <sz val="16"/>
        <rFont val="Calibri"/>
        <family val="2"/>
        <scheme val="minor"/>
      </rPr>
      <t xml:space="preserve"> larvae</t>
    </r>
  </si>
  <si>
    <r>
      <t xml:space="preserve">Inactivates </t>
    </r>
    <r>
      <rPr>
        <i/>
        <sz val="16"/>
        <rFont val="Calibri"/>
        <family val="2"/>
        <scheme val="minor"/>
      </rPr>
      <t>Anisakis</t>
    </r>
    <r>
      <rPr>
        <sz val="16"/>
        <rFont val="Calibri"/>
        <family val="2"/>
        <scheme val="minor"/>
      </rPr>
      <t xml:space="preserve"> larvae; Evaluation method: movement - determination of stress protein levels, bioassay (rats)</t>
    </r>
  </si>
  <si>
    <r>
      <t xml:space="preserve">Destruction of </t>
    </r>
    <r>
      <rPr>
        <i/>
        <sz val="16"/>
        <rFont val="Calibri"/>
        <family val="2"/>
        <scheme val="minor"/>
      </rPr>
      <t xml:space="preserve">T.spiralis </t>
    </r>
    <r>
      <rPr>
        <sz val="16"/>
        <rFont val="Calibri"/>
        <family val="2"/>
        <scheme val="minor"/>
      </rPr>
      <t>infectivity; Method: bioassay (rats); (muscle larvae)</t>
    </r>
  </si>
  <si>
    <r>
      <t xml:space="preserve">5% embryonation of </t>
    </r>
    <r>
      <rPr>
        <i/>
        <sz val="16"/>
        <rFont val="Calibri"/>
        <family val="2"/>
        <scheme val="minor"/>
      </rPr>
      <t>T. vulpis</t>
    </r>
    <r>
      <rPr>
        <sz val="16"/>
        <rFont val="Calibri"/>
        <family val="2"/>
        <scheme val="minor"/>
      </rPr>
      <t xml:space="preserve"> eggs, 55 days after exposure,  20 eggs examined ; 1 viable, ~ 1.3 log reduction; Method: embryonation percentage</t>
    </r>
  </si>
  <si>
    <r>
      <t xml:space="preserve">2% embryonation of </t>
    </r>
    <r>
      <rPr>
        <i/>
        <sz val="16"/>
        <rFont val="Calibri"/>
        <family val="2"/>
        <scheme val="minor"/>
      </rPr>
      <t>A. suum</t>
    </r>
    <r>
      <rPr>
        <sz val="16"/>
        <rFont val="Calibri"/>
        <family val="2"/>
        <scheme val="minor"/>
      </rPr>
      <t xml:space="preserve"> eggs, 56 days after exposure,  20 eggs examined ; ~ 1.3 log reduction 1 viable egg detected; Method: embryonation percentage</t>
    </r>
  </si>
  <si>
    <r>
      <t xml:space="preserve">Kills </t>
    </r>
    <r>
      <rPr>
        <i/>
        <sz val="16"/>
        <rFont val="Calibri"/>
        <family val="2"/>
        <scheme val="minor"/>
      </rPr>
      <t>Anisakis</t>
    </r>
    <r>
      <rPr>
        <sz val="16"/>
        <rFont val="Calibri"/>
        <family val="2"/>
        <scheme val="minor"/>
      </rPr>
      <t xml:space="preserve"> larvae, 6/3549 survived after 1 h of freezing; after 24 h no larvae survived; Method: movement after stimulation with dissection needle</t>
    </r>
  </si>
  <si>
    <r>
      <t xml:space="preserve">99.9% </t>
    </r>
    <r>
      <rPr>
        <i/>
        <sz val="16"/>
        <rFont val="Calibri"/>
        <family val="2"/>
        <scheme val="minor"/>
      </rPr>
      <t>G. muris</t>
    </r>
    <r>
      <rPr>
        <sz val="16"/>
        <rFont val="Calibri"/>
        <family val="2"/>
        <scheme val="minor"/>
      </rPr>
      <t xml:space="preserve"> cysts inactivated, 3 log reduction</t>
    </r>
  </si>
  <si>
    <r>
      <t xml:space="preserve">99.9% </t>
    </r>
    <r>
      <rPr>
        <i/>
        <sz val="16"/>
        <rFont val="Calibri"/>
        <family val="2"/>
        <scheme val="minor"/>
      </rPr>
      <t>G. muris</t>
    </r>
    <r>
      <rPr>
        <sz val="16"/>
        <rFont val="Calibri"/>
        <family val="2"/>
        <scheme val="minor"/>
      </rPr>
      <t xml:space="preserve"> cysts inactivated, 3 log reduction; Method: excystation; (cysts)</t>
    </r>
  </si>
  <si>
    <r>
      <t xml:space="preserve">577 parasites in control mice 20 days postinfection, 17 in mice inoculated with irradiated eggs of </t>
    </r>
    <r>
      <rPr>
        <i/>
        <sz val="16"/>
        <rFont val="Calibri"/>
        <family val="2"/>
        <scheme val="minor"/>
      </rPr>
      <t>Toxocara canis</t>
    </r>
    <r>
      <rPr>
        <sz val="16"/>
        <rFont val="Calibri"/>
        <family val="2"/>
        <scheme val="minor"/>
      </rPr>
      <t>; Method: bioassay (mice) + viability + migratory ability</t>
    </r>
  </si>
  <si>
    <r>
      <t xml:space="preserve">154 parasites in control mice 30 days postinfection, 7 in mice inoculated with irradiated eggs of </t>
    </r>
    <r>
      <rPr>
        <i/>
        <sz val="16"/>
        <rFont val="Calibri"/>
        <family val="2"/>
        <scheme val="minor"/>
      </rPr>
      <t>Toxocara canis</t>
    </r>
    <r>
      <rPr>
        <sz val="16"/>
        <rFont val="Calibri"/>
        <family val="2"/>
        <scheme val="minor"/>
      </rPr>
      <t>; Method: bioassay (mice) + viability + migratory ability</t>
    </r>
  </si>
  <si>
    <r>
      <t xml:space="preserve">577 parasites in control mice 20 days postinfection, 159 in mice inoculated with irradiated eggs of </t>
    </r>
    <r>
      <rPr>
        <i/>
        <sz val="16"/>
        <rFont val="Calibri"/>
        <family val="2"/>
        <scheme val="minor"/>
      </rPr>
      <t>Toxocara canis</t>
    </r>
    <r>
      <rPr>
        <sz val="16"/>
        <rFont val="Calibri"/>
        <family val="2"/>
        <scheme val="minor"/>
      </rPr>
      <t>; Method: bioassay (mice) + viability + migratory ability</t>
    </r>
  </si>
  <si>
    <r>
      <t xml:space="preserve">154 parasites in control mice 30 days postinfection, 89 in mice inoculated with irradiated eggs of </t>
    </r>
    <r>
      <rPr>
        <i/>
        <sz val="16"/>
        <rFont val="Calibri"/>
        <family val="2"/>
        <scheme val="minor"/>
      </rPr>
      <t>Toxocara canis</t>
    </r>
    <r>
      <rPr>
        <sz val="16"/>
        <rFont val="Calibri"/>
        <family val="2"/>
        <scheme val="minor"/>
      </rPr>
      <t>; Method: bioassay (mice) + viability + migratory ability</t>
    </r>
  </si>
  <si>
    <r>
      <t xml:space="preserve">577 parasites in control mice 20 days postinfection, 358 in mice inoculated with irradiated eggs of </t>
    </r>
    <r>
      <rPr>
        <i/>
        <sz val="16"/>
        <rFont val="Calibri"/>
        <family val="2"/>
        <scheme val="minor"/>
      </rPr>
      <t>Toxocara canis</t>
    </r>
    <r>
      <rPr>
        <sz val="16"/>
        <rFont val="Calibri"/>
        <family val="2"/>
        <scheme val="minor"/>
      </rPr>
      <t>; Method: bioassay (mice) + viability + migratory ability</t>
    </r>
  </si>
  <si>
    <r>
      <t xml:space="preserve">154 parasites in control mice 30 days postinfection, 235 in mice inoculated with irradiated eggs of </t>
    </r>
    <r>
      <rPr>
        <i/>
        <sz val="16"/>
        <rFont val="Calibri"/>
        <family val="2"/>
        <scheme val="minor"/>
      </rPr>
      <t>Toxocara canis</t>
    </r>
    <r>
      <rPr>
        <sz val="16"/>
        <rFont val="Calibri"/>
        <family val="2"/>
        <scheme val="minor"/>
      </rPr>
      <t xml:space="preserve"> : irradiation favors survivors after 20 days; Method: bioassay (mice) + viability + migratory ability</t>
    </r>
  </si>
  <si>
    <r>
      <t xml:space="preserve">Failed to inactivate </t>
    </r>
    <r>
      <rPr>
        <i/>
        <sz val="16"/>
        <rFont val="Calibri"/>
        <family val="2"/>
        <scheme val="minor"/>
      </rPr>
      <t xml:space="preserve">C. parvum </t>
    </r>
    <r>
      <rPr>
        <sz val="16"/>
        <rFont val="Calibri"/>
        <family val="2"/>
        <scheme val="minor"/>
      </rPr>
      <t>oocysts completely; Method: in vitro excystation and fluorogenic vital dye staining; (oocysts)</t>
    </r>
  </si>
  <si>
    <r>
      <t xml:space="preserve">MED: 0.60 kGy </t>
    </r>
    <r>
      <rPr>
        <i/>
        <sz val="16"/>
        <rFont val="Calibri"/>
        <family val="2"/>
        <scheme val="minor"/>
      </rPr>
      <t>Taenia solium</t>
    </r>
    <r>
      <rPr>
        <sz val="16"/>
        <rFont val="Calibri"/>
        <family val="2"/>
        <scheme val="minor"/>
      </rPr>
      <t>; Method: bioassay: golden hamsters; (cysticerci)</t>
    </r>
  </si>
  <si>
    <r>
      <t xml:space="preserve">&lt; 1 log reduction in </t>
    </r>
    <r>
      <rPr>
        <i/>
        <sz val="16"/>
        <rFont val="Calibri"/>
        <family val="2"/>
        <scheme val="minor"/>
      </rPr>
      <t>Anisakis</t>
    </r>
    <r>
      <rPr>
        <sz val="16"/>
        <rFont val="Calibri"/>
        <family val="2"/>
        <scheme val="minor"/>
      </rPr>
      <t xml:space="preserve"> larvae motility</t>
    </r>
  </si>
  <si>
    <r>
      <t xml:space="preserve">Detrimental to the survival of </t>
    </r>
    <r>
      <rPr>
        <i/>
        <sz val="16"/>
        <rFont val="Calibri"/>
        <family val="2"/>
        <scheme val="minor"/>
      </rPr>
      <t>Toxoplasma</t>
    </r>
    <r>
      <rPr>
        <sz val="16"/>
        <rFont val="Calibri"/>
        <family val="2"/>
        <scheme val="minor"/>
      </rPr>
      <t xml:space="preserve"> tissue cysts</t>
    </r>
  </si>
  <si>
    <r>
      <t xml:space="preserve">Kills </t>
    </r>
    <r>
      <rPr>
        <i/>
        <sz val="16"/>
        <rFont val="Calibri"/>
        <family val="2"/>
        <scheme val="minor"/>
      </rPr>
      <t>Trichinella</t>
    </r>
    <r>
      <rPr>
        <sz val="16"/>
        <rFont val="Calibri"/>
        <family val="2"/>
        <scheme val="minor"/>
      </rPr>
      <t xml:space="preserve"> larvae in dry-cured ham in 21 (aw 0,948; pH5.5) to 57 (aw 0.922; pH 5.6) days, according to ham type; 
depending on the type of ham, no infectivity was demonstrated inmouse bioassay at day 10 of storage (aW 0,904; pH 5.6) or day 29 (aW 0.921; pH 5.6)
</t>
    </r>
  </si>
  <si>
    <r>
      <t xml:space="preserve">Time to loss infectivity of </t>
    </r>
    <r>
      <rPr>
        <i/>
        <sz val="16"/>
        <rFont val="Calibri"/>
        <family val="2"/>
        <scheme val="minor"/>
      </rPr>
      <t>T.spiralis</t>
    </r>
    <r>
      <rPr>
        <sz val="16"/>
        <rFont val="Calibri"/>
        <family val="2"/>
        <scheme val="minor"/>
      </rPr>
      <t xml:space="preserve"> in fermented sausages made with 2.8% nitrite curing salt and 0.5% sugar. Since inactivation was observed at aw of 0.93-0.95 for fermented sausages and 0.90-0.92 for dried hams. Aw of 0.90 and 0.87 could be used as threshold levels for fermented sausage and dried hams</t>
    </r>
  </si>
  <si>
    <r>
      <t xml:space="preserve">complete inactivation of </t>
    </r>
    <r>
      <rPr>
        <i/>
        <sz val="16"/>
        <rFont val="Calibri"/>
        <family val="2"/>
        <scheme val="minor"/>
      </rPr>
      <t>Giardia</t>
    </r>
    <r>
      <rPr>
        <sz val="16"/>
        <rFont val="Calibri"/>
        <family val="2"/>
        <scheme val="minor"/>
      </rPr>
      <t xml:space="preserve"> cysts, initial lo population : 5.70; Method: excystation</t>
    </r>
  </si>
  <si>
    <r>
      <t xml:space="preserve">Inactivates </t>
    </r>
    <r>
      <rPr>
        <i/>
        <sz val="16"/>
        <rFont val="Calibri"/>
        <family val="2"/>
        <scheme val="minor"/>
      </rPr>
      <t>Anisakis</t>
    </r>
    <r>
      <rPr>
        <sz val="16"/>
        <rFont val="Calibri"/>
        <family val="2"/>
        <scheme val="minor"/>
      </rPr>
      <t xml:space="preserve"> larvae; log reduction: ≥2,60; Method: motility in 1% acetic acid and staining; (larvae)</t>
    </r>
  </si>
  <si>
    <r>
      <t xml:space="preserve">&gt; 2 log reduction in </t>
    </r>
    <r>
      <rPr>
        <i/>
        <sz val="16"/>
        <rFont val="Calibri"/>
        <family val="2"/>
        <scheme val="minor"/>
      </rPr>
      <t>Anisakis</t>
    </r>
    <r>
      <rPr>
        <sz val="16"/>
        <rFont val="Calibri"/>
        <family val="2"/>
        <scheme val="minor"/>
      </rPr>
      <t xml:space="preserve"> larvae motility</t>
    </r>
  </si>
  <si>
    <r>
      <t xml:space="preserve">1 log reduction in </t>
    </r>
    <r>
      <rPr>
        <i/>
        <sz val="16"/>
        <rFont val="Calibri"/>
        <family val="2"/>
        <scheme val="minor"/>
      </rPr>
      <t>Anisakis</t>
    </r>
    <r>
      <rPr>
        <sz val="16"/>
        <rFont val="Calibri"/>
        <family val="2"/>
        <scheme val="minor"/>
      </rPr>
      <t xml:space="preserve"> larvae motility</t>
    </r>
  </si>
  <si>
    <r>
      <t xml:space="preserve">Loss of infectivity of </t>
    </r>
    <r>
      <rPr>
        <i/>
        <sz val="16"/>
        <rFont val="Calibri"/>
        <family val="2"/>
        <scheme val="minor"/>
      </rPr>
      <t>T. spiralis</t>
    </r>
    <r>
      <rPr>
        <sz val="16"/>
        <rFont val="Calibri"/>
        <family val="2"/>
        <scheme val="minor"/>
      </rPr>
      <t xml:space="preserve"> in fermented sausages; Method: bioassay: mouse</t>
    </r>
  </si>
  <si>
    <r>
      <t xml:space="preserve">Kills </t>
    </r>
    <r>
      <rPr>
        <i/>
        <sz val="16"/>
        <rFont val="Calibri"/>
        <family val="2"/>
        <scheme val="minor"/>
      </rPr>
      <t>T. spiralis</t>
    </r>
    <r>
      <rPr>
        <sz val="16"/>
        <rFont val="Calibri"/>
        <family val="2"/>
        <scheme val="minor"/>
      </rPr>
      <t xml:space="preserve"> </t>
    </r>
  </si>
  <si>
    <r>
      <t xml:space="preserve">Kills </t>
    </r>
    <r>
      <rPr>
        <i/>
        <sz val="16"/>
        <rFont val="Calibri"/>
        <family val="2"/>
        <scheme val="minor"/>
      </rPr>
      <t xml:space="preserve">T. spiralis </t>
    </r>
  </si>
  <si>
    <r>
      <t xml:space="preserve">Kills </t>
    </r>
    <r>
      <rPr>
        <i/>
        <sz val="16"/>
        <rFont val="Calibri"/>
        <family val="2"/>
        <scheme val="minor"/>
      </rPr>
      <t>Opisthorchis</t>
    </r>
    <r>
      <rPr>
        <sz val="16"/>
        <rFont val="Calibri"/>
        <family val="2"/>
        <scheme val="minor"/>
      </rPr>
      <t xml:space="preserve"> metacercariae</t>
    </r>
  </si>
  <si>
    <r>
      <t xml:space="preserve">eliminates </t>
    </r>
    <r>
      <rPr>
        <i/>
        <sz val="16"/>
        <rFont val="Calibri"/>
        <family val="2"/>
        <scheme val="minor"/>
      </rPr>
      <t>F. gigantica</t>
    </r>
    <r>
      <rPr>
        <sz val="16"/>
        <rFont val="Calibri"/>
        <family val="2"/>
        <scheme val="minor"/>
      </rPr>
      <t xml:space="preserve"> metacercariae  infectivity for hamster; initial log population : 1.30</t>
    </r>
  </si>
  <si>
    <t>The authors have taken every care to ensure the content of this workbook is accurate. In making this tool available to promote discussion and provide overview neither the authors nor their affiliation nor COST accept liability for any consequences, direct or indirect resulting from a decision by user to take or not to take any action based an output from this workbook</t>
  </si>
  <si>
    <r>
      <rPr>
        <b/>
        <sz val="36"/>
        <rFont val="Calibri"/>
        <family val="2"/>
        <scheme val="minor"/>
      </rPr>
      <t>Control measures efficacy database - Parasites</t>
    </r>
    <r>
      <rPr>
        <b/>
        <sz val="18"/>
        <rFont val="Calibri"/>
        <family val="2"/>
        <scheme val="minor"/>
      </rPr>
      <t xml:space="preserve">
REPORTED INACTIVATION DATABASE FOR VARIOUS MATRICES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</si>
</sst>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i/>
      <sz val="16"/>
      <color theme="1"/>
      <name val="Calibri"/>
      <family val="2"/>
      <scheme val="minor"/>
    </font>
    <font>
      <u/>
      <sz val="11"/>
      <color theme="10"/>
      <name val="Calibri"/>
      <family val="2"/>
      <scheme val="minor"/>
    </font>
    <font>
      <sz val="11"/>
      <color theme="4" tint="0.59999389629810485"/>
      <name val="Calibri"/>
      <family val="2"/>
      <scheme val="minor"/>
    </font>
    <font>
      <sz val="36"/>
      <color theme="1"/>
      <name val="Calibri"/>
      <family val="2"/>
      <scheme val="minor"/>
    </font>
    <font>
      <sz val="16"/>
      <color theme="1"/>
      <name val="Calibri"/>
      <family val="2"/>
      <scheme val="minor"/>
    </font>
    <font>
      <sz val="16"/>
      <color theme="1"/>
      <name val="Calibri"/>
      <family val="2"/>
    </font>
    <font>
      <sz val="11"/>
      <name val="Calibri"/>
      <family val="2"/>
      <scheme val="minor"/>
    </font>
    <font>
      <b/>
      <u/>
      <sz val="16"/>
      <color theme="1"/>
      <name val="Calibri"/>
      <family val="2"/>
      <scheme val="minor"/>
    </font>
    <font>
      <b/>
      <sz val="16"/>
      <name val="Calibri"/>
      <family val="2"/>
      <scheme val="minor"/>
    </font>
    <font>
      <b/>
      <sz val="16"/>
      <color rgb="FFFF0000"/>
      <name val="Calibri"/>
      <family val="2"/>
      <scheme val="minor"/>
    </font>
    <font>
      <b/>
      <i/>
      <sz val="20"/>
      <color theme="1"/>
      <name val="Calibri"/>
      <family val="2"/>
      <scheme val="minor"/>
    </font>
    <font>
      <b/>
      <sz val="36"/>
      <color theme="1"/>
      <name val="Calibri"/>
      <family val="2"/>
      <scheme val="minor"/>
    </font>
    <font>
      <b/>
      <sz val="18"/>
      <name val="Calibri"/>
      <family val="2"/>
      <scheme val="minor"/>
    </font>
    <font>
      <b/>
      <sz val="36"/>
      <name val="Calibri"/>
      <family val="2"/>
      <scheme val="minor"/>
    </font>
    <font>
      <sz val="11"/>
      <color theme="4" tint="0.79998168889431442"/>
      <name val="Calibri"/>
      <family val="2"/>
      <scheme val="minor"/>
    </font>
    <font>
      <b/>
      <sz val="11"/>
      <color theme="1"/>
      <name val="Calibri"/>
      <family val="2"/>
      <scheme val="minor"/>
    </font>
    <font>
      <sz val="8"/>
      <color theme="1"/>
      <name val="Calibri"/>
      <family val="2"/>
      <scheme val="minor"/>
    </font>
    <font>
      <i/>
      <sz val="16"/>
      <name val="Calibri"/>
      <family val="2"/>
      <scheme val="minor"/>
    </font>
    <font>
      <sz val="16"/>
      <name val="Calibri"/>
      <family val="2"/>
      <scheme val="minor"/>
    </font>
    <font>
      <vertAlign val="superscript"/>
      <sz val="16"/>
      <name val="Calibri"/>
      <family val="2"/>
      <scheme val="minor"/>
    </font>
    <font>
      <sz val="16"/>
      <color rgb="FF00B050"/>
      <name val="Calibri"/>
      <family val="2"/>
      <scheme val="minor"/>
    </font>
    <font>
      <sz val="16"/>
      <name val="Calibri"/>
      <family val="2"/>
    </font>
    <font>
      <sz val="11"/>
      <color rgb="FF00B050"/>
      <name val="Calibri"/>
      <family val="2"/>
      <scheme val="minor"/>
    </font>
    <font>
      <sz val="8"/>
      <name val="Calibri"/>
      <family val="2"/>
    </font>
    <font>
      <i/>
      <u/>
      <sz val="11"/>
      <color theme="10"/>
      <name val="Calibri"/>
      <family val="2"/>
      <scheme val="minor"/>
    </font>
    <font>
      <sz val="11"/>
      <color theme="8" tint="0.79998168889431442"/>
      <name val="Calibri"/>
      <family val="2"/>
      <scheme val="minor"/>
    </font>
    <font>
      <u/>
      <sz val="11"/>
      <color theme="8" tint="0.79998168889431442"/>
      <name val="Calibri"/>
      <family val="2"/>
      <scheme val="minor"/>
    </font>
    <font>
      <vertAlign val="superscript"/>
      <sz val="16"/>
      <color theme="1"/>
      <name val="Calibri"/>
      <family val="2"/>
      <scheme val="minor"/>
    </font>
    <font>
      <i/>
      <sz val="16"/>
      <color theme="1"/>
      <name val="Calibri"/>
      <family val="2"/>
      <scheme val="minor"/>
    </font>
    <font>
      <b/>
      <sz val="2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1" fillId="2" borderId="1" xfId="0" applyFont="1" applyFill="1" applyBorder="1" applyAlignment="1">
      <alignment vertical="top" wrapText="1"/>
    </xf>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0" fillId="4" borderId="0" xfId="0" applyFill="1"/>
    <xf numFmtId="0" fontId="3" fillId="4" borderId="0" xfId="0" applyFont="1" applyFill="1"/>
    <xf numFmtId="0" fontId="0" fillId="4" borderId="0" xfId="0" applyFill="1" applyAlignment="1">
      <alignment horizontal="center" vertical="center"/>
    </xf>
    <xf numFmtId="0" fontId="9" fillId="4" borderId="0" xfId="0" applyFont="1" applyFill="1" applyAlignment="1">
      <alignment horizontal="center" vertical="center"/>
    </xf>
    <xf numFmtId="0" fontId="15" fillId="4" borderId="0" xfId="0" applyFont="1" applyFill="1"/>
    <xf numFmtId="0" fontId="10" fillId="4" borderId="0" xfId="0" applyFont="1" applyFill="1" applyAlignment="1">
      <alignment horizontal="center" vertical="center"/>
    </xf>
    <xf numFmtId="0" fontId="0" fillId="4" borderId="0" xfId="0" applyFill="1" applyBorder="1"/>
    <xf numFmtId="2" fontId="0" fillId="4" borderId="0" xfId="0" applyNumberFormat="1" applyFill="1" applyBorder="1"/>
    <xf numFmtId="0" fontId="0" fillId="4" borderId="0" xfId="0" applyFill="1" applyAlignment="1">
      <alignment vertical="center"/>
    </xf>
    <xf numFmtId="0" fontId="16" fillId="4" borderId="0" xfId="0" applyFont="1" applyFill="1" applyAlignment="1">
      <alignment horizontal="center" vertical="center"/>
    </xf>
    <xf numFmtId="0" fontId="7" fillId="4" borderId="0" xfId="0" applyFont="1" applyFill="1"/>
    <xf numFmtId="0" fontId="17"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3" borderId="1" xfId="0" applyFont="1" applyFill="1" applyBorder="1" applyAlignment="1">
      <alignment horizontal="center" vertical="center"/>
    </xf>
    <xf numFmtId="0" fontId="7" fillId="4" borderId="0" xfId="0" applyFont="1" applyFill="1" applyAlignment="1">
      <alignment vertical="center"/>
    </xf>
    <xf numFmtId="0" fontId="19"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9" fillId="0" borderId="1" xfId="0" quotePrefix="1" applyFont="1" applyFill="1" applyBorder="1" applyAlignment="1">
      <alignment horizontal="left" vertical="top" wrapText="1"/>
    </xf>
    <xf numFmtId="0" fontId="7" fillId="4" borderId="0" xfId="0" applyFont="1" applyFill="1" applyBorder="1" applyAlignment="1">
      <alignment vertical="center"/>
    </xf>
    <xf numFmtId="0" fontId="23" fillId="4" borderId="0" xfId="0" applyFont="1" applyFill="1" applyAlignment="1">
      <alignment vertical="center"/>
    </xf>
    <xf numFmtId="0" fontId="0" fillId="4" borderId="0" xfId="0" applyFill="1" applyBorder="1" applyAlignment="1">
      <alignment vertical="center"/>
    </xf>
    <xf numFmtId="0" fontId="19" fillId="0" borderId="3" xfId="0" applyFont="1" applyFill="1" applyBorder="1" applyAlignment="1">
      <alignment horizontal="left" vertical="top" wrapText="1"/>
    </xf>
    <xf numFmtId="2" fontId="3" fillId="4" borderId="0" xfId="0" applyNumberFormat="1" applyFont="1" applyFill="1"/>
    <xf numFmtId="2" fontId="3" fillId="3" borderId="0" xfId="0" applyNumberFormat="1" applyFont="1" applyFill="1"/>
    <xf numFmtId="2" fontId="0" fillId="4" borderId="0" xfId="0" applyNumberFormat="1" applyFill="1"/>
    <xf numFmtId="2" fontId="0" fillId="0" borderId="0" xfId="0" applyNumberFormat="1"/>
    <xf numFmtId="0" fontId="0" fillId="6" borderId="1" xfId="0" applyNumberFormat="1" applyFont="1" applyFill="1" applyBorder="1" applyAlignment="1">
      <alignment horizontal="center" vertical="center"/>
    </xf>
    <xf numFmtId="0" fontId="0" fillId="3"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26" fillId="4" borderId="0" xfId="0" applyFont="1" applyFill="1" applyBorder="1"/>
    <xf numFmtId="2" fontId="26" fillId="4" borderId="0" xfId="0" applyNumberFormat="1" applyFont="1" applyFill="1" applyBorder="1"/>
    <xf numFmtId="0" fontId="26" fillId="4" borderId="0" xfId="0" applyNumberFormat="1" applyFont="1" applyFill="1" applyBorder="1"/>
    <xf numFmtId="0" fontId="27" fillId="4" borderId="0" xfId="0" applyFont="1" applyFill="1" applyBorder="1"/>
    <xf numFmtId="0" fontId="8" fillId="4" borderId="0" xfId="0" applyFont="1" applyFill="1" applyAlignment="1">
      <alignment horizontal="right" vertical="top"/>
    </xf>
    <xf numFmtId="0" fontId="2" fillId="0" borderId="1" xfId="1" applyFill="1" applyBorder="1" applyAlignment="1">
      <alignment horizontal="left" vertical="top" wrapText="1"/>
    </xf>
    <xf numFmtId="0" fontId="22" fillId="0" borderId="1" xfId="0" applyFont="1" applyFill="1" applyBorder="1" applyAlignment="1">
      <alignment horizontal="left" vertical="top" wrapText="1"/>
    </xf>
    <xf numFmtId="0" fontId="25" fillId="0" borderId="1" xfId="1" applyFont="1" applyFill="1" applyBorder="1" applyAlignment="1">
      <alignment horizontal="left" vertical="top" wrapText="1"/>
    </xf>
    <xf numFmtId="2" fontId="19"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9" fillId="0" borderId="3" xfId="0" applyNumberFormat="1" applyFont="1" applyFill="1" applyBorder="1" applyAlignment="1">
      <alignment horizontal="center" vertical="top" wrapText="1"/>
    </xf>
    <xf numFmtId="2" fontId="11" fillId="2" borderId="1" xfId="0" applyNumberFormat="1" applyFont="1" applyFill="1" applyBorder="1" applyAlignment="1">
      <alignment vertical="top" wrapText="1"/>
    </xf>
    <xf numFmtId="2" fontId="22" fillId="0" borderId="1" xfId="0" applyNumberFormat="1" applyFont="1" applyFill="1" applyBorder="1" applyAlignment="1">
      <alignment horizontal="center" vertical="top" wrapText="1"/>
    </xf>
    <xf numFmtId="0" fontId="0" fillId="3" borderId="0" xfId="0" applyFill="1" applyBorder="1" applyAlignment="1">
      <alignment vertical="center"/>
    </xf>
    <xf numFmtId="0" fontId="0" fillId="3" borderId="0" xfId="0" applyFill="1" applyBorder="1"/>
    <xf numFmtId="0" fontId="5" fillId="4" borderId="0" xfId="0" applyFont="1" applyFill="1"/>
    <xf numFmtId="0" fontId="13" fillId="5" borderId="0" xfId="0" applyFont="1" applyFill="1" applyAlignment="1">
      <alignment horizontal="center" vertical="center" wrapText="1"/>
    </xf>
    <xf numFmtId="0" fontId="13" fillId="5" borderId="0" xfId="0" applyFont="1" applyFill="1" applyAlignment="1">
      <alignment horizontal="center" vertical="center"/>
    </xf>
    <xf numFmtId="0" fontId="12" fillId="5" borderId="2" xfId="0" applyFont="1" applyFill="1" applyBorder="1" applyAlignment="1">
      <alignment horizontal="center" vertical="center"/>
    </xf>
    <xf numFmtId="0" fontId="30" fillId="4" borderId="0" xfId="0" applyFont="1" applyFill="1" applyAlignment="1">
      <alignment horizontal="left" vertical="center" wrapText="1"/>
    </xf>
  </cellXfs>
  <cellStyles count="2">
    <cellStyle name="Hyperlink" xfId="1" builtinId="8"/>
    <cellStyle name="Normal" xfId="0" builtinId="0"/>
  </cellStyles>
  <dxfs count="14">
    <dxf>
      <font>
        <strike val="0"/>
        <outline val="0"/>
        <shadow val="0"/>
        <vertAlign val="baseline"/>
        <sz val="11"/>
        <color theme="8" tint="0.79998168889431442"/>
        <name val="Calibri"/>
        <scheme val="minor"/>
      </font>
      <numFmt numFmtId="2" formatCode="0.00"/>
      <fill>
        <patternFill patternType="solid">
          <fgColor indexed="64"/>
          <bgColor theme="4" tint="0.79998168889431442"/>
        </patternFill>
      </fill>
    </dxf>
    <dxf>
      <font>
        <strike val="0"/>
        <outline val="0"/>
        <shadow val="0"/>
        <vertAlign val="baseline"/>
        <sz val="11"/>
        <color theme="8" tint="0.79998168889431442"/>
        <name val="Calibri"/>
        <scheme val="minor"/>
      </font>
      <fill>
        <patternFill patternType="solid">
          <fgColor indexed="64"/>
          <bgColor theme="4" tint="0.79998168889431442"/>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theme="8" tint="0.79998168889431442"/>
        <name val="Calibri"/>
        <scheme val="minor"/>
      </font>
      <fill>
        <patternFill>
          <fgColor indexed="64"/>
          <bgColor theme="4" tint="0.79998168889431442"/>
        </patternFill>
      </fill>
    </dxf>
    <dxf>
      <border outline="0">
        <bottom style="thin">
          <color indexed="64"/>
        </bottom>
      </border>
    </dxf>
    <dxf>
      <font>
        <strike val="0"/>
        <outline val="0"/>
        <shadow val="0"/>
        <vertAlign val="baseline"/>
        <sz val="11"/>
        <color theme="8" tint="0.79998168889431442"/>
        <name val="Calibri"/>
        <scheme val="minor"/>
      </font>
      <fill>
        <patternFill patternType="solid">
          <fgColor indexed="64"/>
          <bgColor theme="4" tint="0.79998168889431442"/>
        </patternFill>
      </fill>
      <border diagonalUp="0" diagonalDown="0" outline="0">
        <left style="thin">
          <color indexed="64"/>
        </left>
        <right style="thin">
          <color indexed="64"/>
        </right>
        <top/>
        <bottom/>
      </border>
    </dxf>
    <dxf>
      <font>
        <strike val="0"/>
        <outline val="0"/>
        <shadow val="0"/>
        <u val="none"/>
        <vertAlign val="baseline"/>
        <sz val="11"/>
        <color theme="8" tint="0.79998168889431442"/>
        <name val="Calibri"/>
        <scheme val="minor"/>
      </font>
      <numFmt numFmtId="2" formatCode="0.00"/>
      <fill>
        <patternFill patternType="solid">
          <fgColor indexed="64"/>
          <bgColor theme="4" tint="0.79998168889431442"/>
        </patternFill>
      </fill>
    </dxf>
    <dxf>
      <font>
        <strike val="0"/>
        <outline val="0"/>
        <shadow val="0"/>
        <u val="none"/>
        <vertAlign val="baseline"/>
        <sz val="11"/>
        <color theme="8" tint="0.79998168889431442"/>
        <name val="Calibri"/>
        <scheme val="minor"/>
      </font>
      <fill>
        <patternFill patternType="solid">
          <fgColor indexed="64"/>
          <bgColor theme="4" tint="0.79998168889431442"/>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8" tint="0.79998168889431442"/>
        <name val="Calibri"/>
        <scheme val="minor"/>
      </font>
      <fill>
        <patternFill>
          <fgColor indexed="64"/>
          <bgColor theme="4" tint="0.79998168889431442"/>
        </patternFill>
      </fill>
    </dxf>
    <dxf>
      <border outline="0">
        <bottom style="thin">
          <color indexed="64"/>
        </bottom>
      </border>
    </dxf>
    <dxf>
      <font>
        <strike val="0"/>
        <outline val="0"/>
        <shadow val="0"/>
        <u val="none"/>
        <vertAlign val="baseline"/>
        <sz val="11"/>
        <color theme="8" tint="0.79998168889431442"/>
        <name val="Calibri"/>
        <scheme val="minor"/>
      </font>
      <fill>
        <patternFill patternType="solid">
          <fgColor indexed="64"/>
          <bgColor theme="4" tint="0.7999816888943144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pPr>
            <a:r>
              <a:rPr lang="en-US" sz="1600" b="1"/>
              <a:t>Search 1 hits number </a:t>
            </a:r>
            <a:r>
              <a:rPr lang="en-US" sz="1600" b="0"/>
              <a:t>- Scattered Inactivation data (Log) </a:t>
            </a:r>
          </a:p>
        </c:rich>
      </c:tx>
      <c:layout/>
      <c:overlay val="0"/>
    </c:title>
    <c:autoTitleDeleted val="0"/>
    <c:plotArea>
      <c:layout>
        <c:manualLayout>
          <c:layoutTarget val="inner"/>
          <c:xMode val="edge"/>
          <c:yMode val="edge"/>
          <c:x val="9.9433868354915869E-2"/>
          <c:y val="0.16440151711126963"/>
          <c:w val="0.85637401970184801"/>
          <c:h val="0.63212501404490706"/>
        </c:manualLayout>
      </c:layout>
      <c:scatterChart>
        <c:scatterStyle val="lineMarker"/>
        <c:varyColors val="0"/>
        <c:ser>
          <c:idx val="0"/>
          <c:order val="0"/>
          <c:spPr>
            <a:ln w="28575">
              <a:noFill/>
            </a:ln>
          </c:spPr>
          <c:marker>
            <c:symbol val="circle"/>
            <c:size val="5"/>
          </c:marker>
          <c:yVal>
            <c:numRef>
              <c:f>'Search 1'!$F$16:$F$497</c:f>
              <c:numCache>
                <c:formatCode>0.00</c:formatCode>
                <c:ptCount val="482"/>
                <c:pt idx="0">
                  <c:v>0</c:v>
                </c:pt>
                <c:pt idx="1">
                  <c:v>0</c:v>
                </c:pt>
                <c:pt idx="2">
                  <c:v>0</c:v>
                </c:pt>
                <c:pt idx="3">
                  <c:v>0</c:v>
                </c:pt>
                <c:pt idx="4">
                  <c:v>2.5010592622177517</c:v>
                </c:pt>
                <c:pt idx="5">
                  <c:v>2.2479732663618068</c:v>
                </c:pt>
                <c:pt idx="6">
                  <c:v>2.2355284469075487</c:v>
                </c:pt>
                <c:pt idx="7">
                  <c:v>0</c:v>
                </c:pt>
                <c:pt idx="8">
                  <c:v>3</c:v>
                </c:pt>
                <c:pt idx="9">
                  <c:v>2</c:v>
                </c:pt>
                <c:pt idx="10">
                  <c:v>4</c:v>
                </c:pt>
                <c:pt idx="11">
                  <c:v>4</c:v>
                </c:pt>
                <c:pt idx="12">
                  <c:v>4</c:v>
                </c:pt>
                <c:pt idx="13">
                  <c:v>3</c:v>
                </c:pt>
                <c:pt idx="14">
                  <c:v>3</c:v>
                </c:pt>
                <c:pt idx="15">
                  <c:v>3</c:v>
                </c:pt>
                <c:pt idx="16">
                  <c:v>2</c:v>
                </c:pt>
                <c:pt idx="17">
                  <c:v>2</c:v>
                </c:pt>
                <c:pt idx="18">
                  <c:v>2</c:v>
                </c:pt>
                <c:pt idx="19">
                  <c:v>1</c:v>
                </c:pt>
                <c:pt idx="20">
                  <c:v>1</c:v>
                </c:pt>
                <c:pt idx="21">
                  <c:v>1</c:v>
                </c:pt>
                <c:pt idx="22">
                  <c:v>0</c:v>
                </c:pt>
                <c:pt idx="23">
                  <c:v>0</c:v>
                </c:pt>
                <c:pt idx="24">
                  <c:v>0</c:v>
                </c:pt>
                <c:pt idx="25">
                  <c:v>3</c:v>
                </c:pt>
                <c:pt idx="26">
                  <c:v>3</c:v>
                </c:pt>
                <c:pt idx="27">
                  <c:v>3</c:v>
                </c:pt>
                <c:pt idx="28">
                  <c:v>3</c:v>
                </c:pt>
                <c:pt idx="29">
                  <c:v>2</c:v>
                </c:pt>
                <c:pt idx="30">
                  <c:v>3</c:v>
                </c:pt>
                <c:pt idx="31">
                  <c:v>2</c:v>
                </c:pt>
                <c:pt idx="32">
                  <c:v>2</c:v>
                </c:pt>
                <c:pt idx="33">
                  <c:v>1</c:v>
                </c:pt>
                <c:pt idx="34">
                  <c:v>1</c:v>
                </c:pt>
                <c:pt idx="35">
                  <c:v>1</c:v>
                </c:pt>
                <c:pt idx="36">
                  <c:v>1</c:v>
                </c:pt>
                <c:pt idx="37">
                  <c:v>2</c:v>
                </c:pt>
                <c:pt idx="38">
                  <c:v>3</c:v>
                </c:pt>
                <c:pt idx="39">
                  <c:v>2</c:v>
                </c:pt>
                <c:pt idx="40">
                  <c:v>0</c:v>
                </c:pt>
                <c:pt idx="41">
                  <c:v>4.8976270912904418</c:v>
                </c:pt>
                <c:pt idx="42">
                  <c:v>1.6423545861871358</c:v>
                </c:pt>
                <c:pt idx="43">
                  <c:v>0.37911315141255475</c:v>
                </c:pt>
                <c:pt idx="44">
                  <c:v>0</c:v>
                </c:pt>
                <c:pt idx="45">
                  <c:v>0</c:v>
                </c:pt>
                <c:pt idx="46">
                  <c:v>0</c:v>
                </c:pt>
                <c:pt idx="47">
                  <c:v>0</c:v>
                </c:pt>
                <c:pt idx="48">
                  <c:v>0</c:v>
                </c:pt>
                <c:pt idx="49">
                  <c:v>4.7</c:v>
                </c:pt>
                <c:pt idx="50">
                  <c:v>3</c:v>
                </c:pt>
                <c:pt idx="51">
                  <c:v>2.3499999999999996</c:v>
                </c:pt>
                <c:pt idx="52">
                  <c:v>3.7781512503836439</c:v>
                </c:pt>
                <c:pt idx="53">
                  <c:v>3.7781512503836439</c:v>
                </c:pt>
                <c:pt idx="54">
                  <c:v>3</c:v>
                </c:pt>
                <c:pt idx="55">
                  <c:v>3</c:v>
                </c:pt>
                <c:pt idx="56">
                  <c:v>3</c:v>
                </c:pt>
                <c:pt idx="57">
                  <c:v>0</c:v>
                </c:pt>
                <c:pt idx="58">
                  <c:v>3</c:v>
                </c:pt>
                <c:pt idx="59">
                  <c:v>3</c:v>
                </c:pt>
                <c:pt idx="60">
                  <c:v>3</c:v>
                </c:pt>
                <c:pt idx="61">
                  <c:v>3</c:v>
                </c:pt>
                <c:pt idx="62">
                  <c:v>3</c:v>
                </c:pt>
                <c:pt idx="63">
                  <c:v>3</c:v>
                </c:pt>
                <c:pt idx="64">
                  <c:v>0</c:v>
                </c:pt>
                <c:pt idx="65">
                  <c:v>0</c:v>
                </c:pt>
                <c:pt idx="66">
                  <c:v>0</c:v>
                </c:pt>
                <c:pt idx="67">
                  <c:v>0</c:v>
                </c:pt>
                <c:pt idx="68">
                  <c:v>4</c:v>
                </c:pt>
                <c:pt idx="69">
                  <c:v>3</c:v>
                </c:pt>
                <c:pt idx="70">
                  <c:v>2</c:v>
                </c:pt>
                <c:pt idx="71">
                  <c:v>0</c:v>
                </c:pt>
                <c:pt idx="72">
                  <c:v>0</c:v>
                </c:pt>
                <c:pt idx="73">
                  <c:v>0</c:v>
                </c:pt>
                <c:pt idx="74">
                  <c:v>0</c:v>
                </c:pt>
                <c:pt idx="75">
                  <c:v>3</c:v>
                </c:pt>
                <c:pt idx="76">
                  <c:v>3</c:v>
                </c:pt>
                <c:pt idx="77">
                  <c:v>3</c:v>
                </c:pt>
                <c:pt idx="78">
                  <c:v>3</c:v>
                </c:pt>
                <c:pt idx="79">
                  <c:v>3</c:v>
                </c:pt>
                <c:pt idx="80">
                  <c:v>3</c:v>
                </c:pt>
                <c:pt idx="81">
                  <c:v>3</c:v>
                </c:pt>
                <c:pt idx="82">
                  <c:v>2.7</c:v>
                </c:pt>
                <c:pt idx="83">
                  <c:v>2</c:v>
                </c:pt>
                <c:pt idx="84">
                  <c:v>1.8</c:v>
                </c:pt>
                <c:pt idx="85">
                  <c:v>1.8</c:v>
                </c:pt>
                <c:pt idx="86">
                  <c:v>0</c:v>
                </c:pt>
                <c:pt idx="87">
                  <c:v>0</c:v>
                </c:pt>
                <c:pt idx="88">
                  <c:v>0</c:v>
                </c:pt>
                <c:pt idx="89">
                  <c:v>4</c:v>
                </c:pt>
                <c:pt idx="90">
                  <c:v>0</c:v>
                </c:pt>
                <c:pt idx="91">
                  <c:v>2.4</c:v>
                </c:pt>
                <c:pt idx="92">
                  <c:v>2.4</c:v>
                </c:pt>
                <c:pt idx="93">
                  <c:v>2</c:v>
                </c:pt>
                <c:pt idx="94">
                  <c:v>2</c:v>
                </c:pt>
                <c:pt idx="95">
                  <c:v>2</c:v>
                </c:pt>
                <c:pt idx="96">
                  <c:v>2</c:v>
                </c:pt>
                <c:pt idx="97">
                  <c:v>2</c:v>
                </c:pt>
                <c:pt idx="98">
                  <c:v>2</c:v>
                </c:pt>
                <c:pt idx="99">
                  <c:v>2</c:v>
                </c:pt>
                <c:pt idx="100">
                  <c:v>1.74</c:v>
                </c:pt>
                <c:pt idx="101">
                  <c:v>1.7</c:v>
                </c:pt>
                <c:pt idx="102">
                  <c:v>1.7</c:v>
                </c:pt>
                <c:pt idx="103">
                  <c:v>1.1499999999999999</c:v>
                </c:pt>
                <c:pt idx="104">
                  <c:v>1</c:v>
                </c:pt>
                <c:pt idx="105">
                  <c:v>0.7</c:v>
                </c:pt>
                <c:pt idx="106">
                  <c:v>0.46</c:v>
                </c:pt>
                <c:pt idx="107">
                  <c:v>0.25</c:v>
                </c:pt>
                <c:pt idx="108">
                  <c:v>0</c:v>
                </c:pt>
                <c:pt idx="109">
                  <c:v>3.7</c:v>
                </c:pt>
                <c:pt idx="110">
                  <c:v>3.7</c:v>
                </c:pt>
                <c:pt idx="111">
                  <c:v>0.52</c:v>
                </c:pt>
                <c:pt idx="112">
                  <c:v>0</c:v>
                </c:pt>
                <c:pt idx="113">
                  <c:v>2.6020599913279625</c:v>
                </c:pt>
                <c:pt idx="114">
                  <c:v>2.2041199826559246</c:v>
                </c:pt>
                <c:pt idx="115">
                  <c:v>0</c:v>
                </c:pt>
                <c:pt idx="116">
                  <c:v>3.9</c:v>
                </c:pt>
                <c:pt idx="117">
                  <c:v>1.3010299956639813</c:v>
                </c:pt>
                <c:pt idx="118">
                  <c:v>1.21</c:v>
                </c:pt>
                <c:pt idx="119">
                  <c:v>1.0969100130080567</c:v>
                </c:pt>
                <c:pt idx="120">
                  <c:v>0</c:v>
                </c:pt>
                <c:pt idx="121">
                  <c:v>2.5299999999999998</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2.11</c:v>
                </c:pt>
                <c:pt idx="156">
                  <c:v>2.11</c:v>
                </c:pt>
                <c:pt idx="157">
                  <c:v>2.09</c:v>
                </c:pt>
                <c:pt idx="158">
                  <c:v>1.5085297189712865</c:v>
                </c:pt>
                <c:pt idx="159">
                  <c:v>0.82</c:v>
                </c:pt>
                <c:pt idx="160">
                  <c:v>0.68</c:v>
                </c:pt>
                <c:pt idx="161">
                  <c:v>0.68</c:v>
                </c:pt>
                <c:pt idx="162">
                  <c:v>0</c:v>
                </c:pt>
                <c:pt idx="163">
                  <c:v>0.32</c:v>
                </c:pt>
                <c:pt idx="164">
                  <c:v>0.22</c:v>
                </c:pt>
                <c:pt idx="165">
                  <c:v>0</c:v>
                </c:pt>
                <c:pt idx="166">
                  <c:v>0</c:v>
                </c:pt>
                <c:pt idx="167">
                  <c:v>3</c:v>
                </c:pt>
                <c:pt idx="168">
                  <c:v>3</c:v>
                </c:pt>
                <c:pt idx="169">
                  <c:v>0.3</c:v>
                </c:pt>
                <c:pt idx="170">
                  <c:v>3</c:v>
                </c:pt>
                <c:pt idx="171">
                  <c:v>0</c:v>
                </c:pt>
                <c:pt idx="172">
                  <c:v>5.7</c:v>
                </c:pt>
                <c:pt idx="173">
                  <c:v>0</c:v>
                </c:pt>
                <c:pt idx="174">
                  <c:v>0</c:v>
                </c:pt>
                <c:pt idx="175">
                  <c:v>0</c:v>
                </c:pt>
                <c:pt idx="176">
                  <c:v>0</c:v>
                </c:pt>
                <c:pt idx="177">
                  <c:v>0</c:v>
                </c:pt>
                <c:pt idx="178">
                  <c:v>0</c:v>
                </c:pt>
                <c:pt idx="179">
                  <c:v>0</c:v>
                </c:pt>
                <c:pt idx="180">
                  <c:v>0</c:v>
                </c:pt>
                <c:pt idx="181">
                  <c:v>0</c:v>
                </c:pt>
                <c:pt idx="182">
                  <c:v>0</c:v>
                </c:pt>
                <c:pt idx="183">
                  <c:v>0.3</c:v>
                </c:pt>
                <c:pt idx="184">
                  <c:v>0</c:v>
                </c:pt>
                <c:pt idx="185">
                  <c:v>0</c:v>
                </c:pt>
                <c:pt idx="186">
                  <c:v>0.15</c:v>
                </c:pt>
                <c:pt idx="187">
                  <c:v>0</c:v>
                </c:pt>
                <c:pt idx="188">
                  <c:v>1.78</c:v>
                </c:pt>
                <c:pt idx="189">
                  <c:v>0.96</c:v>
                </c:pt>
                <c:pt idx="190">
                  <c:v>0.51</c:v>
                </c:pt>
                <c:pt idx="191">
                  <c:v>2</c:v>
                </c:pt>
                <c:pt idx="192">
                  <c:v>2</c:v>
                </c:pt>
                <c:pt idx="193">
                  <c:v>1.3</c:v>
                </c:pt>
                <c:pt idx="194">
                  <c:v>4.2</c:v>
                </c:pt>
                <c:pt idx="195">
                  <c:v>4.0999999999999996</c:v>
                </c:pt>
                <c:pt idx="196">
                  <c:v>4.0999999999999996</c:v>
                </c:pt>
                <c:pt idx="197">
                  <c:v>3.4</c:v>
                </c:pt>
                <c:pt idx="198">
                  <c:v>0</c:v>
                </c:pt>
                <c:pt idx="199">
                  <c:v>0</c:v>
                </c:pt>
                <c:pt idx="200">
                  <c:v>0</c:v>
                </c:pt>
                <c:pt idx="201">
                  <c:v>0</c:v>
                </c:pt>
                <c:pt idx="202">
                  <c:v>0</c:v>
                </c:pt>
                <c:pt idx="203">
                  <c:v>0</c:v>
                </c:pt>
                <c:pt idx="204">
                  <c:v>0</c:v>
                </c:pt>
                <c:pt idx="205">
                  <c:v>0</c:v>
                </c:pt>
                <c:pt idx="206">
                  <c:v>0</c:v>
                </c:pt>
                <c:pt idx="207">
                  <c:v>0</c:v>
                </c:pt>
                <c:pt idx="208">
                  <c:v>0</c:v>
                </c:pt>
                <c:pt idx="209">
                  <c:v>0</c:v>
                </c:pt>
                <c:pt idx="210">
                  <c:v>3.1</c:v>
                </c:pt>
                <c:pt idx="211">
                  <c:v>4</c:v>
                </c:pt>
                <c:pt idx="212">
                  <c:v>0</c:v>
                </c:pt>
                <c:pt idx="213">
                  <c:v>2</c:v>
                </c:pt>
                <c:pt idx="214">
                  <c:v>0</c:v>
                </c:pt>
                <c:pt idx="215">
                  <c:v>2.19</c:v>
                </c:pt>
                <c:pt idx="216">
                  <c:v>1.5</c:v>
                </c:pt>
                <c:pt idx="217">
                  <c:v>0</c:v>
                </c:pt>
                <c:pt idx="218">
                  <c:v>0</c:v>
                </c:pt>
                <c:pt idx="219">
                  <c:v>0</c:v>
                </c:pt>
                <c:pt idx="220">
                  <c:v>0</c:v>
                </c:pt>
                <c:pt idx="221">
                  <c:v>4.9000000000000004</c:v>
                </c:pt>
                <c:pt idx="222">
                  <c:v>2</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2.74</c:v>
                </c:pt>
                <c:pt idx="251">
                  <c:v>1.25</c:v>
                </c:pt>
                <c:pt idx="252">
                  <c:v>1.2</c:v>
                </c:pt>
                <c:pt idx="253">
                  <c:v>1</c:v>
                </c:pt>
                <c:pt idx="254">
                  <c:v>0</c:v>
                </c:pt>
                <c:pt idx="255">
                  <c:v>0</c:v>
                </c:pt>
                <c:pt idx="256">
                  <c:v>0</c:v>
                </c:pt>
                <c:pt idx="257">
                  <c:v>0</c:v>
                </c:pt>
                <c:pt idx="258">
                  <c:v>2</c:v>
                </c:pt>
                <c:pt idx="259">
                  <c:v>0</c:v>
                </c:pt>
                <c:pt idx="260">
                  <c:v>0</c:v>
                </c:pt>
                <c:pt idx="261">
                  <c:v>0</c:v>
                </c:pt>
                <c:pt idx="262">
                  <c:v>0</c:v>
                </c:pt>
                <c:pt idx="263">
                  <c:v>0</c:v>
                </c:pt>
                <c:pt idx="264">
                  <c:v>3</c:v>
                </c:pt>
                <c:pt idx="265">
                  <c:v>0</c:v>
                </c:pt>
                <c:pt idx="266">
                  <c:v>0</c:v>
                </c:pt>
                <c:pt idx="267">
                  <c:v>0</c:v>
                </c:pt>
                <c:pt idx="268">
                  <c:v>0</c:v>
                </c:pt>
                <c:pt idx="269">
                  <c:v>0</c:v>
                </c:pt>
                <c:pt idx="270">
                  <c:v>0</c:v>
                </c:pt>
                <c:pt idx="271">
                  <c:v>0</c:v>
                </c:pt>
                <c:pt idx="272">
                  <c:v>1.08</c:v>
                </c:pt>
                <c:pt idx="273">
                  <c:v>4.9000000000000004</c:v>
                </c:pt>
                <c:pt idx="274">
                  <c:v>4.8</c:v>
                </c:pt>
                <c:pt idx="275">
                  <c:v>3</c:v>
                </c:pt>
                <c:pt idx="276">
                  <c:v>0</c:v>
                </c:pt>
                <c:pt idx="277">
                  <c:v>0</c:v>
                </c:pt>
                <c:pt idx="278">
                  <c:v>0</c:v>
                </c:pt>
                <c:pt idx="279">
                  <c:v>0</c:v>
                </c:pt>
                <c:pt idx="280">
                  <c:v>0</c:v>
                </c:pt>
                <c:pt idx="281">
                  <c:v>0</c:v>
                </c:pt>
                <c:pt idx="282">
                  <c:v>0</c:v>
                </c:pt>
                <c:pt idx="283">
                  <c:v>0.26</c:v>
                </c:pt>
                <c:pt idx="284">
                  <c:v>0.14000000000000001</c:v>
                </c:pt>
                <c:pt idx="285">
                  <c:v>0.1</c:v>
                </c:pt>
                <c:pt idx="286">
                  <c:v>3.31</c:v>
                </c:pt>
                <c:pt idx="287">
                  <c:v>0</c:v>
                </c:pt>
                <c:pt idx="288">
                  <c:v>0</c:v>
                </c:pt>
                <c:pt idx="289">
                  <c:v>0</c:v>
                </c:pt>
                <c:pt idx="290">
                  <c:v>0</c:v>
                </c:pt>
                <c:pt idx="291">
                  <c:v>0</c:v>
                </c:pt>
                <c:pt idx="292">
                  <c:v>3.31</c:v>
                </c:pt>
                <c:pt idx="293">
                  <c:v>2.6</c:v>
                </c:pt>
                <c:pt idx="294">
                  <c:v>0</c:v>
                </c:pt>
                <c:pt idx="295">
                  <c:v>0</c:v>
                </c:pt>
                <c:pt idx="296">
                  <c:v>0</c:v>
                </c:pt>
                <c:pt idx="297">
                  <c:v>0</c:v>
                </c:pt>
                <c:pt idx="298">
                  <c:v>0</c:v>
                </c:pt>
                <c:pt idx="299">
                  <c:v>2</c:v>
                </c:pt>
                <c:pt idx="300">
                  <c:v>0</c:v>
                </c:pt>
                <c:pt idx="301">
                  <c:v>0</c:v>
                </c:pt>
                <c:pt idx="302">
                  <c:v>0</c:v>
                </c:pt>
                <c:pt idx="303">
                  <c:v>0</c:v>
                </c:pt>
                <c:pt idx="304">
                  <c:v>0</c:v>
                </c:pt>
                <c:pt idx="305">
                  <c:v>5.9</c:v>
                </c:pt>
                <c:pt idx="306">
                  <c:v>5.9</c:v>
                </c:pt>
                <c:pt idx="307">
                  <c:v>5.9</c:v>
                </c:pt>
                <c:pt idx="308">
                  <c:v>5.9</c:v>
                </c:pt>
                <c:pt idx="309">
                  <c:v>4.4000000000000004</c:v>
                </c:pt>
                <c:pt idx="310">
                  <c:v>4.0999999999999996</c:v>
                </c:pt>
                <c:pt idx="311">
                  <c:v>4</c:v>
                </c:pt>
                <c:pt idx="312">
                  <c:v>3.5</c:v>
                </c:pt>
                <c:pt idx="313">
                  <c:v>3</c:v>
                </c:pt>
                <c:pt idx="314">
                  <c:v>0.6</c:v>
                </c:pt>
                <c:pt idx="315">
                  <c:v>0.56000000000000005</c:v>
                </c:pt>
                <c:pt idx="316">
                  <c:v>0.55000000000000004</c:v>
                </c:pt>
                <c:pt idx="317">
                  <c:v>0.54</c:v>
                </c:pt>
                <c:pt idx="318">
                  <c:v>0.53</c:v>
                </c:pt>
                <c:pt idx="319">
                  <c:v>0.48</c:v>
                </c:pt>
                <c:pt idx="320">
                  <c:v>0.47</c:v>
                </c:pt>
                <c:pt idx="321">
                  <c:v>0.46</c:v>
                </c:pt>
                <c:pt idx="322">
                  <c:v>0.44</c:v>
                </c:pt>
                <c:pt idx="323">
                  <c:v>0.33</c:v>
                </c:pt>
                <c:pt idx="324">
                  <c:v>3</c:v>
                </c:pt>
                <c:pt idx="325">
                  <c:v>1.9</c:v>
                </c:pt>
                <c:pt idx="326">
                  <c:v>1</c:v>
                </c:pt>
                <c:pt idx="327">
                  <c:v>0</c:v>
                </c:pt>
                <c:pt idx="328">
                  <c:v>0</c:v>
                </c:pt>
                <c:pt idx="329">
                  <c:v>0</c:v>
                </c:pt>
                <c:pt idx="330">
                  <c:v>1.7781512503836436</c:v>
                </c:pt>
                <c:pt idx="331">
                  <c:v>1.7781512503836436</c:v>
                </c:pt>
                <c:pt idx="332">
                  <c:v>1.7781512503836436</c:v>
                </c:pt>
                <c:pt idx="333">
                  <c:v>1.7781512503836436</c:v>
                </c:pt>
                <c:pt idx="334">
                  <c:v>1.7781512503836436</c:v>
                </c:pt>
                <c:pt idx="335">
                  <c:v>0</c:v>
                </c:pt>
                <c:pt idx="336">
                  <c:v>0</c:v>
                </c:pt>
                <c:pt idx="337">
                  <c:v>0</c:v>
                </c:pt>
                <c:pt idx="338">
                  <c:v>0</c:v>
                </c:pt>
                <c:pt idx="339">
                  <c:v>1.3010299956639813</c:v>
                </c:pt>
                <c:pt idx="340">
                  <c:v>1.3010299956639813</c:v>
                </c:pt>
                <c:pt idx="341">
                  <c:v>1.3</c:v>
                </c:pt>
                <c:pt idx="342">
                  <c:v>0</c:v>
                </c:pt>
                <c:pt idx="343">
                  <c:v>3.48</c:v>
                </c:pt>
                <c:pt idx="344">
                  <c:v>0</c:v>
                </c:pt>
                <c:pt idx="345">
                  <c:v>0</c:v>
                </c:pt>
                <c:pt idx="346">
                  <c:v>0</c:v>
                </c:pt>
                <c:pt idx="347">
                  <c:v>0</c:v>
                </c:pt>
                <c:pt idx="348">
                  <c:v>0</c:v>
                </c:pt>
                <c:pt idx="349">
                  <c:v>2</c:v>
                </c:pt>
                <c:pt idx="350">
                  <c:v>2</c:v>
                </c:pt>
                <c:pt idx="351">
                  <c:v>2</c:v>
                </c:pt>
                <c:pt idx="352">
                  <c:v>2</c:v>
                </c:pt>
                <c:pt idx="353">
                  <c:v>2</c:v>
                </c:pt>
                <c:pt idx="354">
                  <c:v>2</c:v>
                </c:pt>
                <c:pt idx="355">
                  <c:v>2</c:v>
                </c:pt>
                <c:pt idx="356">
                  <c:v>2</c:v>
                </c:pt>
                <c:pt idx="357">
                  <c:v>2</c:v>
                </c:pt>
                <c:pt idx="358">
                  <c:v>2</c:v>
                </c:pt>
                <c:pt idx="359">
                  <c:v>2</c:v>
                </c:pt>
                <c:pt idx="360">
                  <c:v>2</c:v>
                </c:pt>
                <c:pt idx="361">
                  <c:v>0</c:v>
                </c:pt>
                <c:pt idx="362">
                  <c:v>4</c:v>
                </c:pt>
                <c:pt idx="363">
                  <c:v>0</c:v>
                </c:pt>
                <c:pt idx="364">
                  <c:v>0</c:v>
                </c:pt>
                <c:pt idx="365">
                  <c:v>0.34008379993014975</c:v>
                </c:pt>
                <c:pt idx="366">
                  <c:v>0.2321023839819093</c:v>
                </c:pt>
                <c:pt idx="367">
                  <c:v>0</c:v>
                </c:pt>
                <c:pt idx="368">
                  <c:v>2.7714649891354419</c:v>
                </c:pt>
                <c:pt idx="369">
                  <c:v>4.82</c:v>
                </c:pt>
                <c:pt idx="370">
                  <c:v>3</c:v>
                </c:pt>
                <c:pt idx="371">
                  <c:v>3</c:v>
                </c:pt>
                <c:pt idx="372">
                  <c:v>3</c:v>
                </c:pt>
                <c:pt idx="373">
                  <c:v>3</c:v>
                </c:pt>
                <c:pt idx="374">
                  <c:v>3</c:v>
                </c:pt>
                <c:pt idx="375">
                  <c:v>3</c:v>
                </c:pt>
                <c:pt idx="376">
                  <c:v>2</c:v>
                </c:pt>
                <c:pt idx="377">
                  <c:v>2</c:v>
                </c:pt>
                <c:pt idx="378">
                  <c:v>2</c:v>
                </c:pt>
                <c:pt idx="379">
                  <c:v>1</c:v>
                </c:pt>
                <c:pt idx="380">
                  <c:v>1</c:v>
                </c:pt>
                <c:pt idx="381">
                  <c:v>1</c:v>
                </c:pt>
                <c:pt idx="382">
                  <c:v>1</c:v>
                </c:pt>
                <c:pt idx="383">
                  <c:v>1</c:v>
                </c:pt>
                <c:pt idx="384">
                  <c:v>1</c:v>
                </c:pt>
                <c:pt idx="385">
                  <c:v>1.72</c:v>
                </c:pt>
                <c:pt idx="386">
                  <c:v>1.19</c:v>
                </c:pt>
                <c:pt idx="387">
                  <c:v>1.17</c:v>
                </c:pt>
                <c:pt idx="388">
                  <c:v>0.76</c:v>
                </c:pt>
                <c:pt idx="389">
                  <c:v>0.74</c:v>
                </c:pt>
                <c:pt idx="390">
                  <c:v>0.6</c:v>
                </c:pt>
                <c:pt idx="391">
                  <c:v>0.56999999999999995</c:v>
                </c:pt>
                <c:pt idx="392">
                  <c:v>0.52</c:v>
                </c:pt>
                <c:pt idx="393">
                  <c:v>0.47</c:v>
                </c:pt>
                <c:pt idx="394">
                  <c:v>0.45</c:v>
                </c:pt>
                <c:pt idx="395">
                  <c:v>0.44</c:v>
                </c:pt>
                <c:pt idx="396">
                  <c:v>0.41</c:v>
                </c:pt>
                <c:pt idx="397">
                  <c:v>0.33</c:v>
                </c:pt>
                <c:pt idx="398">
                  <c:v>0.22</c:v>
                </c:pt>
                <c:pt idx="399">
                  <c:v>0.21</c:v>
                </c:pt>
                <c:pt idx="400">
                  <c:v>0.17</c:v>
                </c:pt>
                <c:pt idx="401">
                  <c:v>0.17</c:v>
                </c:pt>
                <c:pt idx="402">
                  <c:v>0.15</c:v>
                </c:pt>
                <c:pt idx="403">
                  <c:v>0.15</c:v>
                </c:pt>
                <c:pt idx="404">
                  <c:v>0.14000000000000001</c:v>
                </c:pt>
                <c:pt idx="405">
                  <c:v>0.13</c:v>
                </c:pt>
                <c:pt idx="406">
                  <c:v>0.13</c:v>
                </c:pt>
                <c:pt idx="407">
                  <c:v>0.1</c:v>
                </c:pt>
                <c:pt idx="408">
                  <c:v>0.05</c:v>
                </c:pt>
                <c:pt idx="409">
                  <c:v>0</c:v>
                </c:pt>
                <c:pt idx="410">
                  <c:v>0</c:v>
                </c:pt>
                <c:pt idx="411">
                  <c:v>0</c:v>
                </c:pt>
                <c:pt idx="412">
                  <c:v>0</c:v>
                </c:pt>
                <c:pt idx="413">
                  <c:v>0</c:v>
                </c:pt>
                <c:pt idx="414">
                  <c:v>0</c:v>
                </c:pt>
                <c:pt idx="415">
                  <c:v>0</c:v>
                </c:pt>
                <c:pt idx="416">
                  <c:v>1.53</c:v>
                </c:pt>
                <c:pt idx="417">
                  <c:v>1.33</c:v>
                </c:pt>
                <c:pt idx="418">
                  <c:v>0.56000000000000005</c:v>
                </c:pt>
                <c:pt idx="419">
                  <c:v>0.23</c:v>
                </c:pt>
                <c:pt idx="420">
                  <c:v>0.21</c:v>
                </c:pt>
                <c:pt idx="421">
                  <c:v>0</c:v>
                </c:pt>
                <c:pt idx="422">
                  <c:v>0</c:v>
                </c:pt>
                <c:pt idx="423">
                  <c:v>3</c:v>
                </c:pt>
                <c:pt idx="424">
                  <c:v>0</c:v>
                </c:pt>
                <c:pt idx="425">
                  <c:v>0</c:v>
                </c:pt>
                <c:pt idx="426">
                  <c:v>0</c:v>
                </c:pt>
                <c:pt idx="427">
                  <c:v>2</c:v>
                </c:pt>
                <c:pt idx="428">
                  <c:v>2</c:v>
                </c:pt>
                <c:pt idx="429">
                  <c:v>1.5</c:v>
                </c:pt>
                <c:pt idx="430">
                  <c:v>1.5</c:v>
                </c:pt>
                <c:pt idx="431">
                  <c:v>1</c:v>
                </c:pt>
                <c:pt idx="432">
                  <c:v>1</c:v>
                </c:pt>
                <c:pt idx="433">
                  <c:v>0.5</c:v>
                </c:pt>
                <c:pt idx="434">
                  <c:v>0.5</c:v>
                </c:pt>
                <c:pt idx="435">
                  <c:v>2</c:v>
                </c:pt>
                <c:pt idx="436">
                  <c:v>2</c:v>
                </c:pt>
                <c:pt idx="437">
                  <c:v>2</c:v>
                </c:pt>
                <c:pt idx="438">
                  <c:v>2</c:v>
                </c:pt>
                <c:pt idx="439">
                  <c:v>2</c:v>
                </c:pt>
                <c:pt idx="440">
                  <c:v>1</c:v>
                </c:pt>
                <c:pt idx="441">
                  <c:v>3</c:v>
                </c:pt>
                <c:pt idx="442">
                  <c:v>2</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5.6989700043360187</c:v>
                </c:pt>
                <c:pt idx="458">
                  <c:v>5.6989700043360187</c:v>
                </c:pt>
                <c:pt idx="459">
                  <c:v>5.6989700043360187</c:v>
                </c:pt>
                <c:pt idx="460">
                  <c:v>5.6989700043360187</c:v>
                </c:pt>
                <c:pt idx="461">
                  <c:v>5.6989700043360187</c:v>
                </c:pt>
                <c:pt idx="462">
                  <c:v>3</c:v>
                </c:pt>
                <c:pt idx="463">
                  <c:v>2.6</c:v>
                </c:pt>
                <c:pt idx="464">
                  <c:v>2</c:v>
                </c:pt>
                <c:pt idx="465">
                  <c:v>2</c:v>
                </c:pt>
                <c:pt idx="466">
                  <c:v>1</c:v>
                </c:pt>
                <c:pt idx="467">
                  <c:v>1</c:v>
                </c:pt>
                <c:pt idx="468">
                  <c:v>0</c:v>
                </c:pt>
                <c:pt idx="469">
                  <c:v>0</c:v>
                </c:pt>
                <c:pt idx="470">
                  <c:v>0</c:v>
                </c:pt>
                <c:pt idx="471">
                  <c:v>0</c:v>
                </c:pt>
                <c:pt idx="472">
                  <c:v>0</c:v>
                </c:pt>
                <c:pt idx="473">
                  <c:v>0</c:v>
                </c:pt>
                <c:pt idx="474">
                  <c:v>0</c:v>
                </c:pt>
                <c:pt idx="475">
                  <c:v>0</c:v>
                </c:pt>
                <c:pt idx="476">
                  <c:v>0</c:v>
                </c:pt>
                <c:pt idx="477">
                  <c:v>0</c:v>
                </c:pt>
                <c:pt idx="478">
                  <c:v>1.3</c:v>
                </c:pt>
                <c:pt idx="479">
                  <c:v>0.32</c:v>
                </c:pt>
                <c:pt idx="480">
                  <c:v>0.11</c:v>
                </c:pt>
                <c:pt idx="481">
                  <c:v>5.4</c:v>
                </c:pt>
              </c:numCache>
            </c:numRef>
          </c:yVal>
          <c:smooth val="0"/>
          <c:extLst>
            <c:ext xmlns:c15="http://schemas.microsoft.com/office/drawing/2012/chart" uri="{02D57815-91ED-43cb-92C2-25804820EDAC}">
              <c15:filteredSeriesTitle>
                <c15:tx>
                  <c:strRef>
                    <c:extLst>
                      <c:ext uri="{02D57815-91ED-43cb-92C2-25804820EDAC}">
                        <c15:formulaRef>
                          <c15:sqref>'Search 1'!#REF!</c15:sqref>
                        </c15:formulaRef>
                      </c:ext>
                    </c:extLst>
                    <c:strCache>
                      <c:ptCount val="1"/>
                      <c:pt idx="0">
                        <c:v>#REF!</c:v>
                      </c:pt>
                    </c:strCache>
                  </c:strRef>
                </c15:tx>
              </c15:filteredSeriesTitle>
            </c:ext>
            <c:ext xmlns:c16="http://schemas.microsoft.com/office/drawing/2014/chart" uri="{C3380CC4-5D6E-409C-BE32-E72D297353CC}">
              <c16:uniqueId val="{00000000-127B-4264-ACE4-F44CECBBAD5A}"/>
            </c:ext>
          </c:extLst>
        </c:ser>
        <c:dLbls>
          <c:showLegendKey val="0"/>
          <c:showVal val="0"/>
          <c:showCatName val="0"/>
          <c:showSerName val="0"/>
          <c:showPercent val="0"/>
          <c:showBubbleSize val="0"/>
        </c:dLbls>
        <c:axId val="225626856"/>
        <c:axId val="225627640"/>
      </c:scatterChart>
      <c:valAx>
        <c:axId val="225626856"/>
        <c:scaling>
          <c:orientation val="minMax"/>
        </c:scaling>
        <c:delete val="0"/>
        <c:axPos val="b"/>
        <c:majorTickMark val="none"/>
        <c:minorTickMark val="none"/>
        <c:tickLblPos val="nextTo"/>
        <c:crossAx val="225627640"/>
        <c:crosses val="autoZero"/>
        <c:crossBetween val="midCat"/>
      </c:valAx>
      <c:valAx>
        <c:axId val="225627640"/>
        <c:scaling>
          <c:orientation val="minMax"/>
          <c:max val="7"/>
        </c:scaling>
        <c:delete val="0"/>
        <c:axPos val="l"/>
        <c:majorGridlines/>
        <c:numFmt formatCode="0.00" sourceLinked="1"/>
        <c:majorTickMark val="none"/>
        <c:minorTickMark val="none"/>
        <c:tickLblPos val="nextTo"/>
        <c:crossAx val="225626856"/>
        <c:crosses val="autoZero"/>
        <c:crossBetween val="midCat"/>
      </c:valAx>
    </c:plotArea>
    <c:legend>
      <c:legendPos val="r"/>
      <c:legendEntry>
        <c:idx val="0"/>
        <c:txPr>
          <a:bodyPr/>
          <a:lstStyle/>
          <a:p>
            <a:pPr>
              <a:defRPr sz="1600" b="1"/>
            </a:pPr>
            <a:endParaRPr lang="fr-FR"/>
          </a:p>
        </c:txPr>
      </c:legendEntry>
      <c:layout>
        <c:manualLayout>
          <c:xMode val="edge"/>
          <c:yMode val="edge"/>
          <c:x val="7.2339569223937026E-4"/>
          <c:y val="0.79544572655937662"/>
          <c:w val="0.98525657443200743"/>
          <c:h val="0.1994549922785673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'Search 1'!$AA$9</c:f>
              <c:strCache>
                <c:ptCount val="1"/>
                <c:pt idx="0">
                  <c:v>Serie 1</c:v>
                </c:pt>
              </c:strCache>
            </c:strRef>
          </c:tx>
          <c:spPr>
            <a:noFill/>
            <a:ln>
              <a:noFill/>
            </a:ln>
          </c:spPr>
          <c:invertIfNegative val="0"/>
          <c:cat>
            <c:strRef>
              <c:f>'Search 1'!$AB$8</c:f>
              <c:strCache>
                <c:ptCount val="1"/>
                <c:pt idx="0">
                  <c:v>Search 1 - Inactivation (Log)</c:v>
                </c:pt>
              </c:strCache>
            </c:strRef>
          </c:cat>
          <c:val>
            <c:numRef>
              <c:f>'Search 1'!$AB$9</c:f>
              <c:numCache>
                <c:formatCode>0.00</c:formatCode>
                <c:ptCount val="1"/>
                <c:pt idx="0">
                  <c:v>0</c:v>
                </c:pt>
              </c:numCache>
            </c:numRef>
          </c:val>
          <c:extLst>
            <c:ext xmlns:c16="http://schemas.microsoft.com/office/drawing/2014/chart" uri="{C3380CC4-5D6E-409C-BE32-E72D297353CC}">
              <c16:uniqueId val="{00000000-F580-427A-8906-490394518DC0}"/>
            </c:ext>
          </c:extLst>
        </c:ser>
        <c:ser>
          <c:idx val="1"/>
          <c:order val="1"/>
          <c:tx>
            <c:strRef>
              <c:f>'Search 1'!$AA$10</c:f>
              <c:strCache>
                <c:ptCount val="1"/>
                <c:pt idx="0">
                  <c:v>Serie 2</c:v>
                </c:pt>
              </c:strCache>
            </c:strRef>
          </c:tx>
          <c:spPr>
            <a:noFill/>
            <a:ln>
              <a:noFill/>
            </a:ln>
          </c:spPr>
          <c:invertIfNegative val="0"/>
          <c:errBars>
            <c:errBarType val="minus"/>
            <c:errValType val="percentage"/>
            <c:noEndCap val="0"/>
            <c:val val="100"/>
          </c:errBars>
          <c:cat>
            <c:strRef>
              <c:f>'Search 1'!$AB$8</c:f>
              <c:strCache>
                <c:ptCount val="1"/>
                <c:pt idx="0">
                  <c:v>Search 1 - Inactivation (Log)</c:v>
                </c:pt>
              </c:strCache>
            </c:strRef>
          </c:cat>
          <c:val>
            <c:numRef>
              <c:f>'Search 1'!$AB$10</c:f>
              <c:numCache>
                <c:formatCode>0.00</c:formatCode>
                <c:ptCount val="1"/>
                <c:pt idx="0">
                  <c:v>0.56000000000000005</c:v>
                </c:pt>
              </c:numCache>
            </c:numRef>
          </c:val>
          <c:extLst>
            <c:ext xmlns:c16="http://schemas.microsoft.com/office/drawing/2014/chart" uri="{C3380CC4-5D6E-409C-BE32-E72D297353CC}">
              <c16:uniqueId val="{00000001-F580-427A-8906-490394518DC0}"/>
            </c:ext>
          </c:extLst>
        </c:ser>
        <c:ser>
          <c:idx val="2"/>
          <c:order val="2"/>
          <c:tx>
            <c:strRef>
              <c:f>'Search 1'!$AA$11</c:f>
              <c:strCache>
                <c:ptCount val="1"/>
                <c:pt idx="0">
                  <c:v>Serie 3</c:v>
                </c:pt>
              </c:strCache>
            </c:strRef>
          </c:tx>
          <c:invertIfNegative val="0"/>
          <c:cat>
            <c:strRef>
              <c:f>'Search 1'!$AB$8</c:f>
              <c:strCache>
                <c:ptCount val="1"/>
                <c:pt idx="0">
                  <c:v>Search 1 - Inactivation (Log)</c:v>
                </c:pt>
              </c:strCache>
            </c:strRef>
          </c:cat>
          <c:val>
            <c:numRef>
              <c:f>'Search 1'!$AB$11</c:f>
              <c:numCache>
                <c:formatCode>0.00</c:formatCode>
                <c:ptCount val="1"/>
                <c:pt idx="0">
                  <c:v>1.44</c:v>
                </c:pt>
              </c:numCache>
            </c:numRef>
          </c:val>
          <c:extLst>
            <c:ext xmlns:c16="http://schemas.microsoft.com/office/drawing/2014/chart" uri="{C3380CC4-5D6E-409C-BE32-E72D297353CC}">
              <c16:uniqueId val="{00000002-F580-427A-8906-490394518DC0}"/>
            </c:ext>
          </c:extLst>
        </c:ser>
        <c:ser>
          <c:idx val="3"/>
          <c:order val="3"/>
          <c:tx>
            <c:strRef>
              <c:f>'Search 1'!$AA$12</c:f>
              <c:strCache>
                <c:ptCount val="1"/>
                <c:pt idx="0">
                  <c:v>Serie 4</c:v>
                </c:pt>
              </c:strCache>
            </c:strRef>
          </c:tx>
          <c:invertIfNegative val="0"/>
          <c:errBars>
            <c:errBarType val="plus"/>
            <c:errValType val="cust"/>
            <c:noEndCap val="0"/>
            <c:plus>
              <c:numRef>
                <c:f>'Search 1'!$AB$13</c:f>
                <c:numCache>
                  <c:formatCode>General</c:formatCode>
                  <c:ptCount val="1"/>
                  <c:pt idx="0">
                    <c:v>2.9000000000000004</c:v>
                  </c:pt>
                </c:numCache>
              </c:numRef>
            </c:plus>
            <c:minus>
              <c:numLit>
                <c:formatCode>General</c:formatCode>
                <c:ptCount val="1"/>
                <c:pt idx="0">
                  <c:v>1</c:v>
                </c:pt>
              </c:numLit>
            </c:minus>
          </c:errBars>
          <c:cat>
            <c:strRef>
              <c:f>'Search 1'!$AB$8</c:f>
              <c:strCache>
                <c:ptCount val="1"/>
                <c:pt idx="0">
                  <c:v>Search 1 - Inactivation (Log)</c:v>
                </c:pt>
              </c:strCache>
            </c:strRef>
          </c:cat>
          <c:val>
            <c:numRef>
              <c:f>'Search 1'!$AB$12</c:f>
              <c:numCache>
                <c:formatCode>0.00</c:formatCode>
                <c:ptCount val="1"/>
                <c:pt idx="0">
                  <c:v>1</c:v>
                </c:pt>
              </c:numCache>
            </c:numRef>
          </c:val>
          <c:extLst>
            <c:ext xmlns:c16="http://schemas.microsoft.com/office/drawing/2014/chart" uri="{C3380CC4-5D6E-409C-BE32-E72D297353CC}">
              <c16:uniqueId val="{00000003-F580-427A-8906-490394518DC0}"/>
            </c:ext>
          </c:extLst>
        </c:ser>
        <c:dLbls>
          <c:showLegendKey val="0"/>
          <c:showVal val="0"/>
          <c:showCatName val="0"/>
          <c:showSerName val="0"/>
          <c:showPercent val="0"/>
          <c:showBubbleSize val="0"/>
        </c:dLbls>
        <c:gapWidth val="150"/>
        <c:overlap val="100"/>
        <c:axId val="225628424"/>
        <c:axId val="225628816"/>
      </c:barChart>
      <c:catAx>
        <c:axId val="225628424"/>
        <c:scaling>
          <c:orientation val="minMax"/>
        </c:scaling>
        <c:delete val="0"/>
        <c:axPos val="b"/>
        <c:numFmt formatCode="General" sourceLinked="0"/>
        <c:majorTickMark val="out"/>
        <c:minorTickMark val="none"/>
        <c:tickLblPos val="nextTo"/>
        <c:txPr>
          <a:bodyPr/>
          <a:lstStyle/>
          <a:p>
            <a:pPr>
              <a:defRPr sz="1600"/>
            </a:pPr>
            <a:endParaRPr lang="fr-FR"/>
          </a:p>
        </c:txPr>
        <c:crossAx val="225628816"/>
        <c:crosses val="autoZero"/>
        <c:auto val="1"/>
        <c:lblAlgn val="ctr"/>
        <c:lblOffset val="100"/>
        <c:noMultiLvlLbl val="0"/>
      </c:catAx>
      <c:valAx>
        <c:axId val="225628816"/>
        <c:scaling>
          <c:orientation val="minMax"/>
          <c:max val="7"/>
        </c:scaling>
        <c:delete val="0"/>
        <c:axPos val="l"/>
        <c:majorGridlines/>
        <c:numFmt formatCode="0.00" sourceLinked="1"/>
        <c:majorTickMark val="out"/>
        <c:minorTickMark val="none"/>
        <c:tickLblPos val="nextTo"/>
        <c:crossAx val="2256284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2843894</xdr:colOff>
      <xdr:row>2</xdr:row>
      <xdr:rowOff>81646</xdr:rowOff>
    </xdr:from>
    <xdr:to>
      <xdr:col>8</xdr:col>
      <xdr:colOff>2490107</xdr:colOff>
      <xdr:row>11</xdr:row>
      <xdr:rowOff>149683</xdr:rowOff>
    </xdr:to>
    <xdr:grpSp>
      <xdr:nvGrpSpPr>
        <xdr:cNvPr id="4" name="Group 3"/>
        <xdr:cNvGrpSpPr/>
      </xdr:nvGrpSpPr>
      <xdr:grpSpPr>
        <a:xfrm>
          <a:off x="10827576" y="1415146"/>
          <a:ext cx="8738258" cy="2890901"/>
          <a:chOff x="10858501" y="1524000"/>
          <a:chExt cx="8463642" cy="3061608"/>
        </a:xfrm>
      </xdr:grpSpPr>
      <xdr:graphicFrame macro="">
        <xdr:nvGraphicFramePr>
          <xdr:cNvPr id="5" name="Chart 4"/>
          <xdr:cNvGraphicFramePr/>
        </xdr:nvGraphicFramePr>
        <xdr:xfrm>
          <a:off x="12981215" y="1524000"/>
          <a:ext cx="6340928" cy="306160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xdr:cNvGraphicFramePr/>
        </xdr:nvGraphicFramePr>
        <xdr:xfrm>
          <a:off x="10858501" y="1537608"/>
          <a:ext cx="2109107" cy="3048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3</xdr:col>
      <xdr:colOff>2878821</xdr:colOff>
      <xdr:row>1</xdr:row>
      <xdr:rowOff>179324</xdr:rowOff>
    </xdr:from>
    <xdr:to>
      <xdr:col>4</xdr:col>
      <xdr:colOff>2803074</xdr:colOff>
      <xdr:row>12</xdr:row>
      <xdr:rowOff>70759</xdr:rowOff>
    </xdr:to>
    <xdr:pic>
      <xdr:nvPicPr>
        <xdr:cNvPr id="13" name="Picture 12"/>
        <xdr:cNvPicPr>
          <a:picLocks noChangeAspect="1"/>
        </xdr:cNvPicPr>
      </xdr:nvPicPr>
      <xdr:blipFill>
        <a:blip xmlns:r="http://schemas.openxmlformats.org/officeDocument/2006/relationships" r:embed="rId3"/>
        <a:stretch>
          <a:fillRect/>
        </a:stretch>
      </xdr:blipFill>
      <xdr:spPr>
        <a:xfrm>
          <a:off x="7901094" y="1322324"/>
          <a:ext cx="2885662" cy="3164571"/>
        </a:xfrm>
        <a:prstGeom prst="rect">
          <a:avLst/>
        </a:prstGeom>
      </xdr:spPr>
    </xdr:pic>
    <xdr:clientData/>
  </xdr:twoCellAnchor>
</xdr:wsDr>
</file>

<file path=xl/tables/table1.xml><?xml version="1.0" encoding="utf-8"?>
<table xmlns="http://schemas.openxmlformats.org/spreadsheetml/2006/main" id="1" name="Table1" displayName="Table1" ref="AA1:AB6" totalsRowShown="0" headerRowDxfId="13" dataDxfId="11" headerRowBorderDxfId="12" tableBorderDxfId="10" totalsRowBorderDxfId="9">
  <autoFilter ref="AA1:AB6"/>
  <tableColumns count="2">
    <tableColumn id="1" name="Column1" dataDxfId="8"/>
    <tableColumn id="2" name="Log Reductions" dataDxfId="7"/>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A8:AB13" totalsRowShown="0" headerRowDxfId="6" dataDxfId="4" headerRowBorderDxfId="5" tableBorderDxfId="3" totalsRowBorderDxfId="2">
  <autoFilter ref="AA8:AB13"/>
  <tableColumns count="2">
    <tableColumn id="1" name="Column1" dataDxfId="1"/>
    <tableColumn id="2" name="Search 1 - Inactivation (Log)" dataDxfId="0">
      <calculatedColumnFormula>AB2-AB1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cbi.nlm.nih.gov/pubmed/7845716" TargetMode="External"/><Relationship Id="rId299" Type="http://schemas.openxmlformats.org/officeDocument/2006/relationships/hyperlink" Target="http://www.ncbi.nlm.nih.gov/pubmed/7235695" TargetMode="External"/><Relationship Id="rId21" Type="http://schemas.openxmlformats.org/officeDocument/2006/relationships/hyperlink" Target="http://www.ncbi.nlm.nih.gov/pubmed/2319420" TargetMode="External"/><Relationship Id="rId63" Type="http://schemas.openxmlformats.org/officeDocument/2006/relationships/hyperlink" Target="http://www.ncbi.nlm.nih.gov/pubmed/10983803" TargetMode="External"/><Relationship Id="rId159" Type="http://schemas.openxmlformats.org/officeDocument/2006/relationships/hyperlink" Target="http://www.ncbi.nlm.nih.gov/pubmed/2119084" TargetMode="External"/><Relationship Id="rId324" Type="http://schemas.openxmlformats.org/officeDocument/2006/relationships/hyperlink" Target="http://www.ncbi.nlm.nih.gov/pubmed/11307890" TargetMode="External"/><Relationship Id="rId366" Type="http://schemas.openxmlformats.org/officeDocument/2006/relationships/hyperlink" Target="http://www.ncbi.nlm.nih.gov/pubmed/11471695" TargetMode="External"/><Relationship Id="rId170" Type="http://schemas.openxmlformats.org/officeDocument/2006/relationships/hyperlink" Target="http://www.ncbi.nlm.nih.gov/pubmed/16313439" TargetMode="External"/><Relationship Id="rId226" Type="http://schemas.openxmlformats.org/officeDocument/2006/relationships/hyperlink" Target="http://www.ncbi.nlm.nih.gov/pubmed/14503720" TargetMode="External"/><Relationship Id="rId433" Type="http://schemas.openxmlformats.org/officeDocument/2006/relationships/hyperlink" Target="http://www.ncbi.nlm.nih.gov/pubmed/7235695" TargetMode="External"/><Relationship Id="rId268" Type="http://schemas.openxmlformats.org/officeDocument/2006/relationships/hyperlink" Target="http://www.ncbi.nlm.nih.gov/pubmed/16729675" TargetMode="External"/><Relationship Id="rId32" Type="http://schemas.openxmlformats.org/officeDocument/2006/relationships/hyperlink" Target="http://www.ncbi.nlm.nih.gov/pubmed/14503720" TargetMode="External"/><Relationship Id="rId74" Type="http://schemas.openxmlformats.org/officeDocument/2006/relationships/hyperlink" Target="http://www.ncbi.nlm.nih.gov/pubmed/21219777" TargetMode="External"/><Relationship Id="rId128" Type="http://schemas.openxmlformats.org/officeDocument/2006/relationships/hyperlink" Target="http://www.ncbi.nlm.nih.gov/pmc/articles/PMC1349767/pdf/amjph00238-0047.pdf" TargetMode="External"/><Relationship Id="rId335" Type="http://schemas.openxmlformats.org/officeDocument/2006/relationships/hyperlink" Target="https://www.scopus.com/record/display.uri?eid=2-s2.0-84928125090&amp;origin=resultslist" TargetMode="External"/><Relationship Id="rId377" Type="http://schemas.openxmlformats.org/officeDocument/2006/relationships/hyperlink" Target="https://onlinelibrary.wiley.com/doi/10.1111/j.1365-2621.1969.tb00920.x" TargetMode="External"/><Relationship Id="rId5" Type="http://schemas.openxmlformats.org/officeDocument/2006/relationships/hyperlink" Target="http://www.ncbi.nlm.nih.gov/pubmed/10983803" TargetMode="External"/><Relationship Id="rId181" Type="http://schemas.openxmlformats.org/officeDocument/2006/relationships/hyperlink" Target="http://ascelibrary.org/doi/abs/10.1061/(ASCE)0733-9372(2001)127%3A5(456)" TargetMode="External"/><Relationship Id="rId237" Type="http://schemas.openxmlformats.org/officeDocument/2006/relationships/hyperlink" Target="http://www.ncbi.nlm.nih.gov/pubmed/14503720" TargetMode="External"/><Relationship Id="rId402" Type="http://schemas.openxmlformats.org/officeDocument/2006/relationships/hyperlink" Target="https://www.researchgate.net/publication/322888880_Studies_on_the_differentiation_of_viable_and_dead_larvae_of_nematodes_Anisakis_spp_in_herring_and_its_products" TargetMode="External"/><Relationship Id="rId279" Type="http://schemas.openxmlformats.org/officeDocument/2006/relationships/hyperlink" Target="https://www.scopus.com/record/display.uri?eid=2-s2.0-0006582679&amp;origin=resultslist" TargetMode="External"/><Relationship Id="rId444" Type="http://schemas.openxmlformats.org/officeDocument/2006/relationships/hyperlink" Target="http://www.ncbi.nlm.nih.gov/pubmed/2764564" TargetMode="External"/><Relationship Id="rId43" Type="http://schemas.openxmlformats.org/officeDocument/2006/relationships/hyperlink" Target="http://www.ncbi.nlm.nih.gov/pubmed/11510992" TargetMode="External"/><Relationship Id="rId139" Type="http://schemas.openxmlformats.org/officeDocument/2006/relationships/hyperlink" Target="http://www.ncbi.nlm.nih.gov/pubmed/11990150" TargetMode="External"/><Relationship Id="rId290" Type="http://schemas.openxmlformats.org/officeDocument/2006/relationships/hyperlink" Target="http://www.iaea.org/inis/collection/NCLCollectionStore/_Public/25/031/25031040.pdf?_sm_au_=iVVk3SrJmqZPqrV6" TargetMode="External"/><Relationship Id="rId304" Type="http://schemas.openxmlformats.org/officeDocument/2006/relationships/hyperlink" Target="http://www.sciencedirect.com/science/article/pii/S0043135499001165" TargetMode="External"/><Relationship Id="rId346" Type="http://schemas.openxmlformats.org/officeDocument/2006/relationships/hyperlink" Target="https://www.scopus.com/record/display.uri?eid=2-s2.0-33644490630&amp;origin=resultslist&amp;sort=plf-f&amp;src=s&amp;st1=Experimental+Studies+on+Certain+Factors+influencing+the+Development+and+Viability+of+the+Ova+of+the+Human+Trichuris+as+compared+with+those+of+the+Huma" TargetMode="External"/><Relationship Id="rId388" Type="http://schemas.openxmlformats.org/officeDocument/2006/relationships/hyperlink" Target="https://www.bib.irb.hr/195781" TargetMode="External"/><Relationship Id="rId85" Type="http://schemas.openxmlformats.org/officeDocument/2006/relationships/hyperlink" Target="http://www.ncbi.nlm.nih.gov/pubmed/21219777" TargetMode="External"/><Relationship Id="rId150" Type="http://schemas.openxmlformats.org/officeDocument/2006/relationships/hyperlink" Target="http://www.ingentaconnect.com/content/iafp/jfp/1998/00000061/00000005/art00024?crawler=true" TargetMode="External"/><Relationship Id="rId192" Type="http://schemas.openxmlformats.org/officeDocument/2006/relationships/hyperlink" Target="http://www.ncbi.nlm.nih.gov/pubmed/2319420" TargetMode="External"/><Relationship Id="rId206" Type="http://schemas.openxmlformats.org/officeDocument/2006/relationships/hyperlink" Target="http://www.ncbi.nlm.nih.gov/pubmed/3085325" TargetMode="External"/><Relationship Id="rId413" Type="http://schemas.openxmlformats.org/officeDocument/2006/relationships/hyperlink" Target="https://www.scopus.com/record/display.uri?eid=2-s2.0-85056788553&amp;origin=inward" TargetMode="External"/><Relationship Id="rId248" Type="http://schemas.openxmlformats.org/officeDocument/2006/relationships/hyperlink" Target="http://ascelibrary.org/doi/abs/10.1061/(ASCE)0733-9372(2001)127%3A7(594)" TargetMode="External"/><Relationship Id="rId455" Type="http://schemas.openxmlformats.org/officeDocument/2006/relationships/hyperlink" Target="http://www.ncbi.nlm.nih.gov/pubmed/17616618" TargetMode="External"/><Relationship Id="rId12" Type="http://schemas.openxmlformats.org/officeDocument/2006/relationships/hyperlink" Target="http://www.ncbi.nlm.nih.gov/pubmed/22618566" TargetMode="External"/><Relationship Id="rId108" Type="http://schemas.openxmlformats.org/officeDocument/2006/relationships/hyperlink" Target="http://www.ncbi.nlm.nih.gov/pubmed/17941833" TargetMode="External"/><Relationship Id="rId315" Type="http://schemas.openxmlformats.org/officeDocument/2006/relationships/hyperlink" Target="http://www.jstor.org/stable/25042405" TargetMode="External"/><Relationship Id="rId357" Type="http://schemas.openxmlformats.org/officeDocument/2006/relationships/hyperlink" Target="http://www.ncbi.nlm.nih.gov/pubmed/5467864" TargetMode="External"/><Relationship Id="rId54" Type="http://schemas.openxmlformats.org/officeDocument/2006/relationships/hyperlink" Target="http://www.ncbi.nlm.nih.gov/pubmed/3735614" TargetMode="External"/><Relationship Id="rId96" Type="http://schemas.openxmlformats.org/officeDocument/2006/relationships/hyperlink" Target="http://www.ncbi.nlm.nih.gov/pubmed/20543052" TargetMode="External"/><Relationship Id="rId161" Type="http://schemas.openxmlformats.org/officeDocument/2006/relationships/hyperlink" Target="http://www.ncbi.nlm.nih.gov/pubmed/3735614" TargetMode="External"/><Relationship Id="rId217" Type="http://schemas.openxmlformats.org/officeDocument/2006/relationships/hyperlink" Target="http://aem.asm.org/content/62/8/2866.long" TargetMode="External"/><Relationship Id="rId399" Type="http://schemas.openxmlformats.org/officeDocument/2006/relationships/hyperlink" Target="http://agris.fao.org/agris-search/search.do?recordID=US201303182635" TargetMode="External"/><Relationship Id="rId259" Type="http://schemas.openxmlformats.org/officeDocument/2006/relationships/hyperlink" Target="http://www.ncbi.nlm.nih.gov/pubmed/16218334" TargetMode="External"/><Relationship Id="rId424" Type="http://schemas.openxmlformats.org/officeDocument/2006/relationships/hyperlink" Target="https://jfoodprotection.org/doi/abs/10.4315/0362-028X-53.7.571" TargetMode="External"/><Relationship Id="rId23" Type="http://schemas.openxmlformats.org/officeDocument/2006/relationships/hyperlink" Target="http://www.sciencedirect.com/science/article/pii/0014489479900808" TargetMode="External"/><Relationship Id="rId119" Type="http://schemas.openxmlformats.org/officeDocument/2006/relationships/hyperlink" Target="http://www.ncbi.nlm.nih.gov/pubmed/10419216" TargetMode="External"/><Relationship Id="rId270" Type="http://schemas.openxmlformats.org/officeDocument/2006/relationships/hyperlink" Target="https://www.scopus.com/record/display.uri?eid=2-s2.0-84855444624&amp;origin=resultslist" TargetMode="External"/><Relationship Id="rId291" Type="http://schemas.openxmlformats.org/officeDocument/2006/relationships/hyperlink" Target="http://europepmc.org/abstract/med/3963554" TargetMode="External"/><Relationship Id="rId305" Type="http://schemas.openxmlformats.org/officeDocument/2006/relationships/hyperlink" Target="http://www.sciencedirect.com/science/article/pii/S0043135499001165" TargetMode="External"/><Relationship Id="rId326" Type="http://schemas.openxmlformats.org/officeDocument/2006/relationships/hyperlink" Target="https://www.scopus.com/record/display.uri?eid=2-s2.0-85009458379&amp;origin=resultslist" TargetMode="External"/><Relationship Id="rId347" Type="http://schemas.openxmlformats.org/officeDocument/2006/relationships/hyperlink" Target="http://www.ncbi.nlm.nih.gov/pubmed/16517669" TargetMode="External"/><Relationship Id="rId44" Type="http://schemas.openxmlformats.org/officeDocument/2006/relationships/hyperlink" Target="http://www.ncbi.nlm.nih.gov/pubmed/10228259" TargetMode="External"/><Relationship Id="rId65" Type="http://schemas.openxmlformats.org/officeDocument/2006/relationships/hyperlink" Target="http://www.ncbi.nlm.nih.gov/pubmed/21219777" TargetMode="External"/><Relationship Id="rId86" Type="http://schemas.openxmlformats.org/officeDocument/2006/relationships/hyperlink" Target="http://www.ncbi.nlm.nih.gov/pubmed/21219777" TargetMode="External"/><Relationship Id="rId130" Type="http://schemas.openxmlformats.org/officeDocument/2006/relationships/hyperlink" Target="http://www.ncbi.nlm.nih.gov/pmc/articles/PMC1349767/pdf/amjph00238-0047.pdf" TargetMode="External"/><Relationship Id="rId151" Type="http://schemas.openxmlformats.org/officeDocument/2006/relationships/hyperlink" Target="http://www.ncbi.nlm.nih.gov/pubmed/9097538" TargetMode="External"/><Relationship Id="rId368" Type="http://schemas.openxmlformats.org/officeDocument/2006/relationships/hyperlink" Target="http://www.ncbi.nlm.nih.gov/pubmed/14503720" TargetMode="External"/><Relationship Id="rId389" Type="http://schemas.openxmlformats.org/officeDocument/2006/relationships/hyperlink" Target="https://www.sciencedirect.com/science/article/pii/S0168160508005333?via%3Dihub" TargetMode="External"/><Relationship Id="rId172" Type="http://schemas.openxmlformats.org/officeDocument/2006/relationships/hyperlink" Target="http://www.ncbi.nlm.nih.gov/pubmed/10228259" TargetMode="External"/><Relationship Id="rId193" Type="http://schemas.openxmlformats.org/officeDocument/2006/relationships/hyperlink" Target="http://www.ncbi.nlm.nih.gov/pubmed/2319420" TargetMode="External"/><Relationship Id="rId207" Type="http://schemas.openxmlformats.org/officeDocument/2006/relationships/hyperlink" Target="http://www.ncbi.nlm.nih.gov/pubmed/3085325" TargetMode="External"/><Relationship Id="rId228" Type="http://schemas.openxmlformats.org/officeDocument/2006/relationships/hyperlink" Target="http://www.ncbi.nlm.nih.gov/pubmed/14503720" TargetMode="External"/><Relationship Id="rId249" Type="http://schemas.openxmlformats.org/officeDocument/2006/relationships/hyperlink" Target="http://www.ncbi.nlm.nih.gov/pubmed/26613921" TargetMode="External"/><Relationship Id="rId414" Type="http://schemas.openxmlformats.org/officeDocument/2006/relationships/hyperlink" Target="https://www.scopus.com/record/display.uri?eid=2-s2.0-85056788553&amp;origin=inward" TargetMode="External"/><Relationship Id="rId435" Type="http://schemas.openxmlformats.org/officeDocument/2006/relationships/hyperlink" Target="http://www.ncbi.nlm.nih.gov/pubmed/7235695" TargetMode="External"/><Relationship Id="rId456" Type="http://schemas.openxmlformats.org/officeDocument/2006/relationships/hyperlink" Target="https://www.scopus.com/record/display.uri?eid=2-s2.0-0037217837&amp;origin=resultslist" TargetMode="External"/><Relationship Id="rId13" Type="http://schemas.openxmlformats.org/officeDocument/2006/relationships/hyperlink" Target="http://www.fda.gov/downloads/Food/FoodborneIllnessContaminants/UCM297627.pdf" TargetMode="External"/><Relationship Id="rId109" Type="http://schemas.openxmlformats.org/officeDocument/2006/relationships/hyperlink" Target="http://www.ncbi.nlm.nih.gov/pubmed/16313442" TargetMode="External"/><Relationship Id="rId260" Type="http://schemas.openxmlformats.org/officeDocument/2006/relationships/hyperlink" Target="http://www.ncbi.nlm.nih.gov/pubmed/16218334" TargetMode="External"/><Relationship Id="rId281" Type="http://schemas.openxmlformats.org/officeDocument/2006/relationships/hyperlink" Target="https://www.scopus.com/record/display.uri?eid=2-s2.0-0006582679&amp;origin=resultslist" TargetMode="External"/><Relationship Id="rId316" Type="http://schemas.openxmlformats.org/officeDocument/2006/relationships/hyperlink" Target="http://www.jstor.org/stable/25042405" TargetMode="External"/><Relationship Id="rId337" Type="http://schemas.openxmlformats.org/officeDocument/2006/relationships/hyperlink" Target="https://www.scopus.com/record/display.uri?eid=2-s2.0-84928125090&amp;origin=resultslist" TargetMode="External"/><Relationship Id="rId34" Type="http://schemas.openxmlformats.org/officeDocument/2006/relationships/hyperlink" Target="http://www.ncbi.nlm.nih.gov/pubmed/18095439" TargetMode="External"/><Relationship Id="rId55" Type="http://schemas.openxmlformats.org/officeDocument/2006/relationships/hyperlink" Target="http://www.ncbi.nlm.nih.gov/pubmed/3735614" TargetMode="External"/><Relationship Id="rId76" Type="http://schemas.openxmlformats.org/officeDocument/2006/relationships/hyperlink" Target="http://www.ncbi.nlm.nih.gov/pubmed/21219777" TargetMode="External"/><Relationship Id="rId97" Type="http://schemas.openxmlformats.org/officeDocument/2006/relationships/hyperlink" Target="http://www.ncbi.nlm.nih.gov/pubmed/17616618" TargetMode="External"/><Relationship Id="rId120" Type="http://schemas.openxmlformats.org/officeDocument/2006/relationships/hyperlink" Target="http://www.iaea.org/inis/collection/NCLCollectionStore/_Public/25/031/25031040.pdf?_sm_au_=iVVk3SrJmqZPqrV6" TargetMode="External"/><Relationship Id="rId141" Type="http://schemas.openxmlformats.org/officeDocument/2006/relationships/hyperlink" Target="http://www.ncbi.nlm.nih.gov/pubmed/2764564" TargetMode="External"/><Relationship Id="rId358" Type="http://schemas.openxmlformats.org/officeDocument/2006/relationships/hyperlink" Target="http://www.ncbi.nlm.nih.gov/pubmed/4677084" TargetMode="External"/><Relationship Id="rId379" Type="http://schemas.openxmlformats.org/officeDocument/2006/relationships/hyperlink" Target="https://www.scopus.com/record/display.uri?eid=2-s2.0-84877689353&amp;origin=resultslist" TargetMode="External"/><Relationship Id="rId7" Type="http://schemas.openxmlformats.org/officeDocument/2006/relationships/hyperlink" Target="http://www.ncbi.nlm.nih.gov/pubmed/18248373" TargetMode="External"/><Relationship Id="rId162" Type="http://schemas.openxmlformats.org/officeDocument/2006/relationships/hyperlink" Target="http://www.ncbi.nlm.nih.gov/pubmed/2339894" TargetMode="External"/><Relationship Id="rId183" Type="http://schemas.openxmlformats.org/officeDocument/2006/relationships/hyperlink" Target="http://ascelibrary.org/doi/abs/10.1061/(ASCE)0733-9372(2001)127%3A5(456)" TargetMode="External"/><Relationship Id="rId218" Type="http://schemas.openxmlformats.org/officeDocument/2006/relationships/hyperlink" Target="http://www.ncbi.nlm.nih.gov/pubmed/2119084" TargetMode="External"/><Relationship Id="rId239" Type="http://schemas.openxmlformats.org/officeDocument/2006/relationships/hyperlink" Target="http://www.ncbi.nlm.nih.gov/pubmed/14503720" TargetMode="External"/><Relationship Id="rId390" Type="http://schemas.openxmlformats.org/officeDocument/2006/relationships/hyperlink" Target="https://www.taylorfrancis.com/books/e/9781498733052" TargetMode="External"/><Relationship Id="rId404" Type="http://schemas.openxmlformats.org/officeDocument/2006/relationships/hyperlink" Target="https://www.scopus.com/record/display.uri?eid=2-s2.0-0038959666&amp;origin=resultslist" TargetMode="External"/><Relationship Id="rId425" Type="http://schemas.openxmlformats.org/officeDocument/2006/relationships/hyperlink" Target="https://jfoodprotection.org/doi/abs/10.4315/0362-028X-53.7.571" TargetMode="External"/><Relationship Id="rId446" Type="http://schemas.openxmlformats.org/officeDocument/2006/relationships/hyperlink" Target="http://www.ncbi.nlm.nih.gov/pubmed/11471695" TargetMode="External"/><Relationship Id="rId250" Type="http://schemas.openxmlformats.org/officeDocument/2006/relationships/hyperlink" Target="http://www.iaea.org/inis/collection/NCLCollectionStore/_Public/25/031/25031040.pdf?_sm_au_=iVVN2ftfrht5SNS2" TargetMode="External"/><Relationship Id="rId271" Type="http://schemas.openxmlformats.org/officeDocument/2006/relationships/hyperlink" Target="https://www.scopus.com/record/display.uri?eid=2-s2.0-77951025695&amp;origin=resultslist" TargetMode="External"/><Relationship Id="rId292" Type="http://schemas.openxmlformats.org/officeDocument/2006/relationships/hyperlink" Target="http://www.sciencedirect.com/science/article/pii/S0001706X00001650" TargetMode="External"/><Relationship Id="rId306" Type="http://schemas.openxmlformats.org/officeDocument/2006/relationships/hyperlink" Target="http://www.sciencedirect.com/science/article/pii/S0043135499001165" TargetMode="External"/><Relationship Id="rId24" Type="http://schemas.openxmlformats.org/officeDocument/2006/relationships/hyperlink" Target="http://www.ncbi.nlm.nih.gov/pubmed/3397820" TargetMode="External"/><Relationship Id="rId45" Type="http://schemas.openxmlformats.org/officeDocument/2006/relationships/hyperlink" Target="http://www.ncbi.nlm.nih.gov/pubmed/10983803" TargetMode="External"/><Relationship Id="rId66" Type="http://schemas.openxmlformats.org/officeDocument/2006/relationships/hyperlink" Target="http://www.ncbi.nlm.nih.gov/pubmed/21219777" TargetMode="External"/><Relationship Id="rId87" Type="http://schemas.openxmlformats.org/officeDocument/2006/relationships/hyperlink" Target="http://www.ncbi.nlm.nih.gov/pubmed/21219777" TargetMode="External"/><Relationship Id="rId110" Type="http://schemas.openxmlformats.org/officeDocument/2006/relationships/hyperlink" Target="http://www.ncbi.nlm.nih.gov/pubmed/16313442" TargetMode="External"/><Relationship Id="rId131" Type="http://schemas.openxmlformats.org/officeDocument/2006/relationships/hyperlink" Target="http://www.ncbi.nlm.nih.gov/pmc/articles/PMC1349767/pdf/amjph00238-0047.pdf" TargetMode="External"/><Relationship Id="rId327" Type="http://schemas.openxmlformats.org/officeDocument/2006/relationships/hyperlink" Target="http://aem.asm.org/content/62/8/2866.long" TargetMode="External"/><Relationship Id="rId348" Type="http://schemas.openxmlformats.org/officeDocument/2006/relationships/hyperlink" Target="http://www.ncbi.nlm.nih.gov/pubmed/18283495" TargetMode="External"/><Relationship Id="rId369" Type="http://schemas.openxmlformats.org/officeDocument/2006/relationships/hyperlink" Target="http://www.sciencedirect.com/science/article/pii/S0960852407002660" TargetMode="External"/><Relationship Id="rId152" Type="http://schemas.openxmlformats.org/officeDocument/2006/relationships/hyperlink" Target="http://www.ncbi.nlm.nih.gov/pubmed/9097538" TargetMode="External"/><Relationship Id="rId173" Type="http://schemas.openxmlformats.org/officeDocument/2006/relationships/hyperlink" Target="http://www.ncbi.nlm.nih.gov/pubmed/10228259" TargetMode="External"/><Relationship Id="rId194" Type="http://schemas.openxmlformats.org/officeDocument/2006/relationships/hyperlink" Target="http://www.sciencedirect.com/science/article/pii/0014489479900808" TargetMode="External"/><Relationship Id="rId208" Type="http://schemas.openxmlformats.org/officeDocument/2006/relationships/hyperlink" Target="http://www.ncbi.nlm.nih.gov/pubmed/3085325" TargetMode="External"/><Relationship Id="rId229" Type="http://schemas.openxmlformats.org/officeDocument/2006/relationships/hyperlink" Target="http://www.ncbi.nlm.nih.gov/pubmed/14503720" TargetMode="External"/><Relationship Id="rId380" Type="http://schemas.openxmlformats.org/officeDocument/2006/relationships/hyperlink" Target="https://www.ncbi.nlm.nih.gov/pubmed/15278445" TargetMode="External"/><Relationship Id="rId415" Type="http://schemas.openxmlformats.org/officeDocument/2006/relationships/hyperlink" Target="https://www.scopus.com/record/display.uri?eid=2-s2.0-85056788553&amp;origin=inward" TargetMode="External"/><Relationship Id="rId436" Type="http://schemas.openxmlformats.org/officeDocument/2006/relationships/hyperlink" Target="http://www.ncbi.nlm.nih.gov/pubmed/7235695" TargetMode="External"/><Relationship Id="rId457" Type="http://schemas.openxmlformats.org/officeDocument/2006/relationships/hyperlink" Target="https://emea01.safelinks.protection.outlook.com/?url=https%3A%2F%2Fwww.scopus.com%2Frecord%2Fdisplay.uri%3Feid%3D2-s2.0-85047413540%26origin%3Dresultslist&amp;data=02%7C01%7Ccedric.gerard%40rdls.nestle.com%7C8c116537e83e4ae3edb308d69e1cc6ca%7C12a3af23a7694654847f958f3d479f4a%7C0%7C0%7C636870243765777761&amp;sdata=ODnSCPTajOGiWTrmmCIbUYkpaYUIM6%2Ft%2FW%2FMHJnOBB0%3D&amp;reserved=0" TargetMode="External"/><Relationship Id="rId240" Type="http://schemas.openxmlformats.org/officeDocument/2006/relationships/hyperlink" Target="http://www.ncbi.nlm.nih.gov/pubmed/14503720" TargetMode="External"/><Relationship Id="rId261" Type="http://schemas.openxmlformats.org/officeDocument/2006/relationships/hyperlink" Target="http://www.ncbi.nlm.nih.gov/pubmed/21131130" TargetMode="External"/><Relationship Id="rId14" Type="http://schemas.openxmlformats.org/officeDocument/2006/relationships/hyperlink" Target="https://fri.wisc.edu/files/Briefs_File/parasites.pdf" TargetMode="External"/><Relationship Id="rId35" Type="http://schemas.openxmlformats.org/officeDocument/2006/relationships/hyperlink" Target="http://www.ncbi.nlm.nih.gov/pubmed/18605805" TargetMode="External"/><Relationship Id="rId56" Type="http://schemas.openxmlformats.org/officeDocument/2006/relationships/hyperlink" Target="http://www.ncbi.nlm.nih.gov/pmc/articles/PMC167911/" TargetMode="External"/><Relationship Id="rId77" Type="http://schemas.openxmlformats.org/officeDocument/2006/relationships/hyperlink" Target="http://www.ncbi.nlm.nih.gov/pubmed/21219777" TargetMode="External"/><Relationship Id="rId100" Type="http://schemas.openxmlformats.org/officeDocument/2006/relationships/hyperlink" Target="http://www.ncbi.nlm.nih.gov/pubmed/21219777" TargetMode="External"/><Relationship Id="rId282" Type="http://schemas.openxmlformats.org/officeDocument/2006/relationships/hyperlink" Target="https://www.scopus.com/record/display.uri?eid=2-s2.0-0038959666&amp;origin=resultslist" TargetMode="External"/><Relationship Id="rId317" Type="http://schemas.openxmlformats.org/officeDocument/2006/relationships/hyperlink" Target="http://www.jstor.org/stable/25042405" TargetMode="External"/><Relationship Id="rId338" Type="http://schemas.openxmlformats.org/officeDocument/2006/relationships/hyperlink" Target="https://www.scopus.com/record/display.uri?eid=2-s2.0-84928125090&amp;origin=resultslist" TargetMode="External"/><Relationship Id="rId359" Type="http://schemas.openxmlformats.org/officeDocument/2006/relationships/hyperlink" Target="http://www.ncbi.nlm.nih.gov/pubmed/17187930" TargetMode="External"/><Relationship Id="rId8" Type="http://schemas.openxmlformats.org/officeDocument/2006/relationships/hyperlink" Target="http://onlinelibrary.wiley.com/doi/10.1111/j.1365-2672.2009.04179.x/abstract" TargetMode="External"/><Relationship Id="rId98" Type="http://schemas.openxmlformats.org/officeDocument/2006/relationships/hyperlink" Target="http://onlinelibrary.wiley.com/doi/10.1111/j.1365-2621.1994.tb02107.x/abstract" TargetMode="External"/><Relationship Id="rId121" Type="http://schemas.openxmlformats.org/officeDocument/2006/relationships/hyperlink" Target="http://www.ncbi.nlm.nih.gov/pubmed/10419216" TargetMode="External"/><Relationship Id="rId142" Type="http://schemas.openxmlformats.org/officeDocument/2006/relationships/hyperlink" Target="http://www.sciencedirect.com/science/article/pii/016816059290069F" TargetMode="External"/><Relationship Id="rId163" Type="http://schemas.openxmlformats.org/officeDocument/2006/relationships/hyperlink" Target="http://www.ncbi.nlm.nih.gov/pmc/articles/PMC183134/" TargetMode="External"/><Relationship Id="rId184" Type="http://schemas.openxmlformats.org/officeDocument/2006/relationships/hyperlink" Target="http://ascelibrary.org/doi/abs/10.1061/(ASCE)0733-9372(2001)127%3A5(456)" TargetMode="External"/><Relationship Id="rId219" Type="http://schemas.openxmlformats.org/officeDocument/2006/relationships/hyperlink" Target="http://www.ncbi.nlm.nih.gov/pubmed/2119084" TargetMode="External"/><Relationship Id="rId370" Type="http://schemas.openxmlformats.org/officeDocument/2006/relationships/hyperlink" Target="https://www.scopus.com/record/display.uri?eid=2-s2.0-85044388503&amp;origin=resultslist&amp;sort=plf-f&amp;src=s&amp;st1=viability+of+ascocotyle&amp;st2=&amp;sid=f1fc4db581651c3fc2c6b3223615086e&amp;sot=b&amp;sdt=b&amp;sl=38&amp;s=TITLE-ABS-KEY%28viability+of+ascocotyle%29&amp;relpos=0&amp;citeCnt=0&amp;se" TargetMode="External"/><Relationship Id="rId391" Type="http://schemas.openxmlformats.org/officeDocument/2006/relationships/hyperlink" Target="http://agris.fao.org/agris-search/search.do?recordID=XF2016058415" TargetMode="External"/><Relationship Id="rId405" Type="http://schemas.openxmlformats.org/officeDocument/2006/relationships/hyperlink" Target="https://www.scopus.com/record/display.uri?eid=2-s2.0-0038959666&amp;origin=resultslist" TargetMode="External"/><Relationship Id="rId426" Type="http://schemas.openxmlformats.org/officeDocument/2006/relationships/hyperlink" Target="https://jfoodprotection.org/doi/abs/10.4315/0362-028X-53.7.571" TargetMode="External"/><Relationship Id="rId447" Type="http://schemas.openxmlformats.org/officeDocument/2006/relationships/hyperlink" Target="http://www.ncbi.nlm.nih.gov/pubmed/11471695" TargetMode="External"/><Relationship Id="rId230" Type="http://schemas.openxmlformats.org/officeDocument/2006/relationships/hyperlink" Target="http://www.ncbi.nlm.nih.gov/pubmed/14503720" TargetMode="External"/><Relationship Id="rId251" Type="http://schemas.openxmlformats.org/officeDocument/2006/relationships/hyperlink" Target="http://www.iaea.org/inis/collection/NCLCollectionStore/_Public/25/031/25031040.pdf?_sm_au_=iVVN2ftfrht5SNS2" TargetMode="External"/><Relationship Id="rId25" Type="http://schemas.openxmlformats.org/officeDocument/2006/relationships/hyperlink" Target="http://www.ncbi.nlm.nih.gov/pubmed/7170645" TargetMode="External"/><Relationship Id="rId46" Type="http://schemas.openxmlformats.org/officeDocument/2006/relationships/hyperlink" Target="http://www.ingentaconnect.com/content/iafp/jfp/2001/00000064/00000011/art00037?token=00571fe6012179ed7df7bf25a666f3a7b6c42317b6f7c6b414c7a664649264f65263a3d4f58762f4685eaa6" TargetMode="External"/><Relationship Id="rId67" Type="http://schemas.openxmlformats.org/officeDocument/2006/relationships/hyperlink" Target="http://www.ncbi.nlm.nih.gov/pubmed/21219777" TargetMode="External"/><Relationship Id="rId272" Type="http://schemas.openxmlformats.org/officeDocument/2006/relationships/hyperlink" Target="https://www.scopus.com/record/display.uri?eid=2-s2.0-85008608285&amp;origin=resultslist" TargetMode="External"/><Relationship Id="rId293" Type="http://schemas.openxmlformats.org/officeDocument/2006/relationships/hyperlink" Target="http://europepmc.org/abstract/med/940664" TargetMode="External"/><Relationship Id="rId307" Type="http://schemas.openxmlformats.org/officeDocument/2006/relationships/hyperlink" Target="http://www.sciencedirect.com/science/article/pii/S0043135499001165" TargetMode="External"/><Relationship Id="rId328" Type="http://schemas.openxmlformats.org/officeDocument/2006/relationships/hyperlink" Target="http://aem.asm.org/content/62/8/2866.long" TargetMode="External"/><Relationship Id="rId349" Type="http://schemas.openxmlformats.org/officeDocument/2006/relationships/hyperlink" Target="http://www.ncbi.nlm.nih.gov/pubmed/18283495" TargetMode="External"/><Relationship Id="rId88" Type="http://schemas.openxmlformats.org/officeDocument/2006/relationships/hyperlink" Target="http://www.ncbi.nlm.nih.gov/pubmed/15895743" TargetMode="External"/><Relationship Id="rId111" Type="http://schemas.openxmlformats.org/officeDocument/2006/relationships/hyperlink" Target="http://www.ncbi.nlm.nih.gov/pubmed/16313442" TargetMode="External"/><Relationship Id="rId132" Type="http://schemas.openxmlformats.org/officeDocument/2006/relationships/hyperlink" Target="http://www.ncbi.nlm.nih.gov/pmc/articles/PMC1349767/pdf/amjph00238-0047.pdf" TargetMode="External"/><Relationship Id="rId153" Type="http://schemas.openxmlformats.org/officeDocument/2006/relationships/hyperlink" Target="http://www.ncbi.nlm.nih.gov/pubmed/9097538" TargetMode="External"/><Relationship Id="rId174" Type="http://schemas.openxmlformats.org/officeDocument/2006/relationships/hyperlink" Target="http://www.ncbi.nlm.nih.gov/pubmed/10228259" TargetMode="External"/><Relationship Id="rId195" Type="http://schemas.openxmlformats.org/officeDocument/2006/relationships/hyperlink" Target="http://www.ingentaconnect.com/content/iafp/jfp/2001/00000064/00000011/art00037?token=00571fe6012179ed7df7bf25a666f3a7b6c42317b6f7c6b414c7a664649264f65263a3d4f58762f4685eaa6" TargetMode="External"/><Relationship Id="rId209" Type="http://schemas.openxmlformats.org/officeDocument/2006/relationships/hyperlink" Target="http://www.ncbi.nlm.nih.gov/pmc/articles/PMC201716/?_sm_au_=iVVN2ftfrht5SNS2" TargetMode="External"/><Relationship Id="rId360" Type="http://schemas.openxmlformats.org/officeDocument/2006/relationships/hyperlink" Target="http://www.sciencedirect.com/science/article/pii/S0020751997834327" TargetMode="External"/><Relationship Id="rId381" Type="http://schemas.openxmlformats.org/officeDocument/2006/relationships/hyperlink" Target="http://www.jfoodprotection.org/doi/abs/10.4315/0362-028X-54.9.687?code=FOPR-site" TargetMode="External"/><Relationship Id="rId416" Type="http://schemas.openxmlformats.org/officeDocument/2006/relationships/hyperlink" Target="http://agris.fao.org/agris-search/search.do?recordID=US201302835872" TargetMode="External"/><Relationship Id="rId220" Type="http://schemas.openxmlformats.org/officeDocument/2006/relationships/hyperlink" Target="http://www.ncbi.nlm.nih.gov/pubmed/2119084" TargetMode="External"/><Relationship Id="rId241" Type="http://schemas.openxmlformats.org/officeDocument/2006/relationships/hyperlink" Target="http://www.ncbi.nlm.nih.gov/pubmed/22564944" TargetMode="External"/><Relationship Id="rId437" Type="http://schemas.openxmlformats.org/officeDocument/2006/relationships/hyperlink" Target="http://www.ncbi.nlm.nih.gov/pubmed/7235695" TargetMode="External"/><Relationship Id="rId458" Type="http://schemas.openxmlformats.org/officeDocument/2006/relationships/hyperlink" Target="http://www.ncbi.nlm.nih.gov/pubmed/21219777" TargetMode="External"/><Relationship Id="rId15" Type="http://schemas.openxmlformats.org/officeDocument/2006/relationships/hyperlink" Target="https://fri.wisc.edu/files/Briefs_File/parasites.pdf" TargetMode="External"/><Relationship Id="rId36" Type="http://schemas.openxmlformats.org/officeDocument/2006/relationships/hyperlink" Target="http://www.ncbi.nlm.nih.gov/pubmed/16629338" TargetMode="External"/><Relationship Id="rId57" Type="http://schemas.openxmlformats.org/officeDocument/2006/relationships/hyperlink" Target="http://www.ncbi.nlm.nih.gov/pmc/articles/PMC167911/" TargetMode="External"/><Relationship Id="rId262" Type="http://schemas.openxmlformats.org/officeDocument/2006/relationships/hyperlink" Target="http://www.ncbi.nlm.nih.gov/pubmed/16924923" TargetMode="External"/><Relationship Id="rId283" Type="http://schemas.openxmlformats.org/officeDocument/2006/relationships/hyperlink" Target="https://www.scopus.com/record/display.uri?eid=2-s2.0-85044388503&amp;origin=resultslist" TargetMode="External"/><Relationship Id="rId318" Type="http://schemas.openxmlformats.org/officeDocument/2006/relationships/hyperlink" Target="http://www.ncbi.nlm.nih.gov/pubmed/17918377" TargetMode="External"/><Relationship Id="rId339" Type="http://schemas.openxmlformats.org/officeDocument/2006/relationships/hyperlink" Target="http://www.sciencedirect.com/science/article/pii/S0020751997834327" TargetMode="External"/><Relationship Id="rId78" Type="http://schemas.openxmlformats.org/officeDocument/2006/relationships/hyperlink" Target="http://www.ncbi.nlm.nih.gov/pubmed/21219777" TargetMode="External"/><Relationship Id="rId99" Type="http://schemas.openxmlformats.org/officeDocument/2006/relationships/hyperlink" Target="http://onlinelibrary.wiley.com/doi/10.1111/j.1365-2621.1994.tb02107.x/abstract" TargetMode="External"/><Relationship Id="rId101" Type="http://schemas.openxmlformats.org/officeDocument/2006/relationships/hyperlink" Target="http://www.ncbi.nlm.nih.gov/pubmed/17616618" TargetMode="External"/><Relationship Id="rId122" Type="http://schemas.openxmlformats.org/officeDocument/2006/relationships/hyperlink" Target="http://europepmc.org/abstract/med/3572671" TargetMode="External"/><Relationship Id="rId143" Type="http://schemas.openxmlformats.org/officeDocument/2006/relationships/hyperlink" Target="http://www.sciencedirect.com/science/article/pii/016816059290069F" TargetMode="External"/><Relationship Id="rId164" Type="http://schemas.openxmlformats.org/officeDocument/2006/relationships/hyperlink" Target="http://www.ncbi.nlm.nih.gov/pmc/articles/PMC183134/" TargetMode="External"/><Relationship Id="rId185" Type="http://schemas.openxmlformats.org/officeDocument/2006/relationships/hyperlink" Target="http://ascelibrary.org/doi/abs/10.1061/(ASCE)0733-9372(2001)127%3A5(456)" TargetMode="External"/><Relationship Id="rId350" Type="http://schemas.openxmlformats.org/officeDocument/2006/relationships/hyperlink" Target="http://www.ncbi.nlm.nih.gov/pubmed/26613921" TargetMode="External"/><Relationship Id="rId371" Type="http://schemas.openxmlformats.org/officeDocument/2006/relationships/hyperlink" Target="http://ascelibrary.org/doi/abs/10.1061/(ASCE)0733-9372(2001)127%3A7(594)" TargetMode="External"/><Relationship Id="rId406" Type="http://schemas.openxmlformats.org/officeDocument/2006/relationships/hyperlink" Target="https://www.sciencedirect.com/science/article/pii/0014489483900929?via%3Dihub" TargetMode="External"/><Relationship Id="rId9" Type="http://schemas.openxmlformats.org/officeDocument/2006/relationships/hyperlink" Target="http://www.ncbi.nlm.nih.gov/pubmed/21219777" TargetMode="External"/><Relationship Id="rId210" Type="http://schemas.openxmlformats.org/officeDocument/2006/relationships/hyperlink" Target="http://www.ncbi.nlm.nih.gov/pubmed/11990150" TargetMode="External"/><Relationship Id="rId392" Type="http://schemas.openxmlformats.org/officeDocument/2006/relationships/hyperlink" Target="http://agris.fao.org/agris-search/search.do?recordID=XF9543835" TargetMode="External"/><Relationship Id="rId427" Type="http://schemas.openxmlformats.org/officeDocument/2006/relationships/hyperlink" Target="https://www.scopus.com/record/display.uri?eid=2-s2.0-0032419210&amp;origin=resultslist" TargetMode="External"/><Relationship Id="rId448" Type="http://schemas.openxmlformats.org/officeDocument/2006/relationships/hyperlink" Target="http://www.ncbi.nlm.nih.gov/pubmed/11471695" TargetMode="External"/><Relationship Id="rId26" Type="http://schemas.openxmlformats.org/officeDocument/2006/relationships/hyperlink" Target="http://cedb.asce.org/cgi/WWWdisplay.cgi?107852" TargetMode="External"/><Relationship Id="rId231" Type="http://schemas.openxmlformats.org/officeDocument/2006/relationships/hyperlink" Target="http://www.ncbi.nlm.nih.gov/pubmed/14503720" TargetMode="External"/><Relationship Id="rId252" Type="http://schemas.openxmlformats.org/officeDocument/2006/relationships/hyperlink" Target="http://www.iaea.org/inis/collection/NCLCollectionStore/_Public/25/031/25031040.pdf?_sm_au_=iVVN2ftfrht5SNS2" TargetMode="External"/><Relationship Id="rId273" Type="http://schemas.openxmlformats.org/officeDocument/2006/relationships/hyperlink" Target="https://www.scopus.com/record/display.uri?eid=2-s2.0-85009224939&amp;origin=resultslist" TargetMode="External"/><Relationship Id="rId294" Type="http://schemas.openxmlformats.org/officeDocument/2006/relationships/hyperlink" Target="http://www.ncbi.nlm.nih.gov/pubmed/7235695" TargetMode="External"/><Relationship Id="rId308" Type="http://schemas.openxmlformats.org/officeDocument/2006/relationships/hyperlink" Target="http://www.sciencedirect.com/science/article/pii/S0043135499001165" TargetMode="External"/><Relationship Id="rId329" Type="http://schemas.openxmlformats.org/officeDocument/2006/relationships/hyperlink" Target="http://aem.asm.org/content/62/8/2866.long" TargetMode="External"/><Relationship Id="rId47" Type="http://schemas.openxmlformats.org/officeDocument/2006/relationships/hyperlink" Target="http://www.ncbi.nlm.nih.gov/pubmed/10728612" TargetMode="External"/><Relationship Id="rId68" Type="http://schemas.openxmlformats.org/officeDocument/2006/relationships/hyperlink" Target="http://www.ncbi.nlm.nih.gov/pubmed/21219777" TargetMode="External"/><Relationship Id="rId89" Type="http://schemas.openxmlformats.org/officeDocument/2006/relationships/hyperlink" Target="http://www.ncbi.nlm.nih.gov/pubmed/15895743" TargetMode="External"/><Relationship Id="rId112" Type="http://schemas.openxmlformats.org/officeDocument/2006/relationships/hyperlink" Target="http://www.ncbi.nlm.nih.gov/pubmed/16313442" TargetMode="External"/><Relationship Id="rId133" Type="http://schemas.openxmlformats.org/officeDocument/2006/relationships/hyperlink" Target="http://www.sciencedirect.com/science/article/pii/S095398599271256X" TargetMode="External"/><Relationship Id="rId154" Type="http://schemas.openxmlformats.org/officeDocument/2006/relationships/hyperlink" Target="http://www.ncbi.nlm.nih.gov/pubmed/9097538" TargetMode="External"/><Relationship Id="rId175" Type="http://schemas.openxmlformats.org/officeDocument/2006/relationships/hyperlink" Target="http://www.ncbi.nlm.nih.gov/pubmed/10228259" TargetMode="External"/><Relationship Id="rId340" Type="http://schemas.openxmlformats.org/officeDocument/2006/relationships/hyperlink" Target="http://www.sciencedirect.com/science/article/pii/S0020751997834327" TargetMode="External"/><Relationship Id="rId361" Type="http://schemas.openxmlformats.org/officeDocument/2006/relationships/hyperlink" Target="http://www.ncbi.nlm.nih.gov/pubmed/20385175" TargetMode="External"/><Relationship Id="rId196" Type="http://schemas.openxmlformats.org/officeDocument/2006/relationships/hyperlink" Target="http://www.ncbi.nlm.nih.gov/pubmed/11307890" TargetMode="External"/><Relationship Id="rId200" Type="http://schemas.openxmlformats.org/officeDocument/2006/relationships/hyperlink" Target="http://www.ncbi.nlm.nih.gov/pubmed/11848572" TargetMode="External"/><Relationship Id="rId382" Type="http://schemas.openxmlformats.org/officeDocument/2006/relationships/hyperlink" Target="https://www.scopus.com/record/display.uri?eid=2-s2.0-84946839804&amp;origin=resultslist" TargetMode="External"/><Relationship Id="rId417" Type="http://schemas.openxmlformats.org/officeDocument/2006/relationships/hyperlink" Target="https://www.scopus.com/record/display.uri?eid=2-s2.0-85021675082&amp;origin=resultslist" TargetMode="External"/><Relationship Id="rId438" Type="http://schemas.openxmlformats.org/officeDocument/2006/relationships/hyperlink" Target="http://www.ncbi.nlm.nih.gov/pubmed/7235695" TargetMode="External"/><Relationship Id="rId459" Type="http://schemas.openxmlformats.org/officeDocument/2006/relationships/printerSettings" Target="../printerSettings/printerSettings1.bin"/><Relationship Id="rId16" Type="http://schemas.openxmlformats.org/officeDocument/2006/relationships/hyperlink" Target="http://www.ncbi.nlm.nih.gov/pmc/articles/PMC201716/" TargetMode="External"/><Relationship Id="rId221" Type="http://schemas.openxmlformats.org/officeDocument/2006/relationships/hyperlink" Target="http://www.ncbi.nlm.nih.gov/pubmed/2119084" TargetMode="External"/><Relationship Id="rId242" Type="http://schemas.openxmlformats.org/officeDocument/2006/relationships/hyperlink" Target="http://www.jstor.org/stable/25042405" TargetMode="External"/><Relationship Id="rId263" Type="http://schemas.openxmlformats.org/officeDocument/2006/relationships/hyperlink" Target="http://www.ncbi.nlm.nih.gov/pubmed/16729675" TargetMode="External"/><Relationship Id="rId284" Type="http://schemas.openxmlformats.org/officeDocument/2006/relationships/hyperlink" Target="https://www.scopus.com/record/display.uri?eid=2-s2.0-23844532222&amp;origin=resultslist" TargetMode="External"/><Relationship Id="rId319" Type="http://schemas.openxmlformats.org/officeDocument/2006/relationships/hyperlink" Target="https://www.scopus.com/record/display.uri?eid=2-s2.0-34248155645&amp;origin=resultslist" TargetMode="External"/><Relationship Id="rId37" Type="http://schemas.openxmlformats.org/officeDocument/2006/relationships/hyperlink" Target="http://www.ncbi.nlm.nih.gov/pubmed/21632180" TargetMode="External"/><Relationship Id="rId58" Type="http://schemas.openxmlformats.org/officeDocument/2006/relationships/hyperlink" Target="http://www.ncbi.nlm.nih.gov/pubmed/9602382" TargetMode="External"/><Relationship Id="rId79" Type="http://schemas.openxmlformats.org/officeDocument/2006/relationships/hyperlink" Target="http://www.ncbi.nlm.nih.gov/pubmed/21219777" TargetMode="External"/><Relationship Id="rId102" Type="http://schemas.openxmlformats.org/officeDocument/2006/relationships/hyperlink" Target="http://www.ncbi.nlm.nih.gov/pubmed/12092585" TargetMode="External"/><Relationship Id="rId123" Type="http://schemas.openxmlformats.org/officeDocument/2006/relationships/hyperlink" Target="http://europepmc.org/abstract/med/3572671" TargetMode="External"/><Relationship Id="rId144" Type="http://schemas.openxmlformats.org/officeDocument/2006/relationships/hyperlink" Target="http://www.sciencedirect.com/science/article/pii/016816059290069F" TargetMode="External"/><Relationship Id="rId330" Type="http://schemas.openxmlformats.org/officeDocument/2006/relationships/hyperlink" Target="https://www.scopus.com/record/display.uri?eid=2-s2.0-34248155645&amp;origin=resultslist" TargetMode="External"/><Relationship Id="rId90" Type="http://schemas.openxmlformats.org/officeDocument/2006/relationships/hyperlink" Target="http://www.ncbi.nlm.nih.gov/pubmed/7845716" TargetMode="External"/><Relationship Id="rId165" Type="http://schemas.openxmlformats.org/officeDocument/2006/relationships/hyperlink" Target="http://www.ncbi.nlm.nih.gov/pmc/articles/PMC183134/" TargetMode="External"/><Relationship Id="rId186" Type="http://schemas.openxmlformats.org/officeDocument/2006/relationships/hyperlink" Target="http://www.ncbi.nlm.nih.gov/pubmed/7235695" TargetMode="External"/><Relationship Id="rId351" Type="http://schemas.openxmlformats.org/officeDocument/2006/relationships/hyperlink" Target="https://www.scopus.com/record/display.uri?eid=2-s2.0-84991737606&amp;origin=resultslist" TargetMode="External"/><Relationship Id="rId372" Type="http://schemas.openxmlformats.org/officeDocument/2006/relationships/hyperlink" Target="https://www.springer.com/us/book/9780834212657" TargetMode="External"/><Relationship Id="rId393" Type="http://schemas.openxmlformats.org/officeDocument/2006/relationships/hyperlink" Target="http://agris.fao.org/agris-search/search.do?recordID=US201302835872" TargetMode="External"/><Relationship Id="rId407" Type="http://schemas.openxmlformats.org/officeDocument/2006/relationships/hyperlink" Target="https://www.sciencedirect.com/science/article/pii/0014489483900929?via%3Dihub" TargetMode="External"/><Relationship Id="rId428" Type="http://schemas.openxmlformats.org/officeDocument/2006/relationships/hyperlink" Target="https://www.scopus.com/record/display.uri?eid=2-s2.0-0032419210&amp;origin=resultslist" TargetMode="External"/><Relationship Id="rId449" Type="http://schemas.openxmlformats.org/officeDocument/2006/relationships/hyperlink" Target="http://www.ncbi.nlm.nih.gov/pubmed/11471695" TargetMode="External"/><Relationship Id="rId211" Type="http://schemas.openxmlformats.org/officeDocument/2006/relationships/hyperlink" Target="http://www.ncbi.nlm.nih.gov/pubmed/11999437" TargetMode="External"/><Relationship Id="rId232" Type="http://schemas.openxmlformats.org/officeDocument/2006/relationships/hyperlink" Target="http://www.ncbi.nlm.nih.gov/pubmed/14503720" TargetMode="External"/><Relationship Id="rId253" Type="http://schemas.openxmlformats.org/officeDocument/2006/relationships/hyperlink" Target="http://www.iaea.org/inis/collection/NCLCollectionStore/_Public/25/031/25031040.pdf?_sm_au_=iVVk3SrJmqZPqrV6" TargetMode="External"/><Relationship Id="rId274" Type="http://schemas.openxmlformats.org/officeDocument/2006/relationships/hyperlink" Target="https://www.scopus.com/record/display.uri?eid=2-s2.0-85019858048&amp;origin=resultslist" TargetMode="External"/><Relationship Id="rId295" Type="http://schemas.openxmlformats.org/officeDocument/2006/relationships/hyperlink" Target="http://www.ncbi.nlm.nih.gov/pubmed/7235695" TargetMode="External"/><Relationship Id="rId309" Type="http://schemas.openxmlformats.org/officeDocument/2006/relationships/hyperlink" Target="http://www.sciencedirect.com/science/article/pii/S0043135499001165" TargetMode="External"/><Relationship Id="rId460" Type="http://schemas.openxmlformats.org/officeDocument/2006/relationships/drawing" Target="../drawings/drawing1.xml"/><Relationship Id="rId27" Type="http://schemas.openxmlformats.org/officeDocument/2006/relationships/hyperlink" Target="http://www.jstor.org/stable/25042405" TargetMode="External"/><Relationship Id="rId48" Type="http://schemas.openxmlformats.org/officeDocument/2006/relationships/hyperlink" Target="http://www.ncbi.nlm.nih.gov/pubmed/10728612" TargetMode="External"/><Relationship Id="rId69" Type="http://schemas.openxmlformats.org/officeDocument/2006/relationships/hyperlink" Target="http://www.ncbi.nlm.nih.gov/pubmed/21219777" TargetMode="External"/><Relationship Id="rId113" Type="http://schemas.openxmlformats.org/officeDocument/2006/relationships/hyperlink" Target="http://www.ncbi.nlm.nih.gov/pubmed/7845716" TargetMode="External"/><Relationship Id="rId134" Type="http://schemas.openxmlformats.org/officeDocument/2006/relationships/hyperlink" Target="http://www.sciencedirect.com/science/article/pii/S095398599271256X" TargetMode="External"/><Relationship Id="rId320" Type="http://schemas.openxmlformats.org/officeDocument/2006/relationships/hyperlink" Target="https://www.scopus.com/record/display.uri?eid=2-s2.0-34248155645&amp;origin=resultslist" TargetMode="External"/><Relationship Id="rId80" Type="http://schemas.openxmlformats.org/officeDocument/2006/relationships/hyperlink" Target="http://www.ncbi.nlm.nih.gov/pubmed/21219777" TargetMode="External"/><Relationship Id="rId155" Type="http://schemas.openxmlformats.org/officeDocument/2006/relationships/hyperlink" Target="http://www.sciencedirect.com/science/article/pii/S0001706X00001650" TargetMode="External"/><Relationship Id="rId176" Type="http://schemas.openxmlformats.org/officeDocument/2006/relationships/hyperlink" Target="http://www.ncbi.nlm.nih.gov/pubmed/10228259" TargetMode="External"/><Relationship Id="rId197" Type="http://schemas.openxmlformats.org/officeDocument/2006/relationships/hyperlink" Target="http://www.ncbi.nlm.nih.gov/pubmed/12880278" TargetMode="External"/><Relationship Id="rId341" Type="http://schemas.openxmlformats.org/officeDocument/2006/relationships/hyperlink" Target="https://www.scopus.com/record/display.uri?eid=2-s2.0-33644490630&amp;origin=resultslist&amp;sort=plf-f&amp;src=s&amp;st1=Experimental+Studies+on+Certain+Factors+influencing+the+Development+and+Viability+of+the+Ova+of+the+Human+Trichuris+as+compared+with+those+of+the+Huma" TargetMode="External"/><Relationship Id="rId362" Type="http://schemas.openxmlformats.org/officeDocument/2006/relationships/hyperlink" Target="https://www.scopus.com/record/display.uri?eid=2-s2.0-84992740285&amp;origin=resultslist" TargetMode="External"/><Relationship Id="rId383" Type="http://schemas.openxmlformats.org/officeDocument/2006/relationships/hyperlink" Target="https://inis.iaea.org/search/search.aspx?orig_q=RN:25031028" TargetMode="External"/><Relationship Id="rId418" Type="http://schemas.openxmlformats.org/officeDocument/2006/relationships/hyperlink" Target="https://www.scopus.com/record/display.uri?eid=2-s2.0-85021675082&amp;origin=resultslist" TargetMode="External"/><Relationship Id="rId439" Type="http://schemas.openxmlformats.org/officeDocument/2006/relationships/hyperlink" Target="https://www.researchgate.net/publication/224229493_Study_on_the_Inactivation_of_Cryptosporidium_and_Giardia_by_Chlorine_Dioxide_in_Water" TargetMode="External"/><Relationship Id="rId201" Type="http://schemas.openxmlformats.org/officeDocument/2006/relationships/hyperlink" Target="http://www.ncbi.nlm.nih.gov/pubmed/11848572" TargetMode="External"/><Relationship Id="rId222" Type="http://schemas.openxmlformats.org/officeDocument/2006/relationships/hyperlink" Target="http://www.ncbi.nlm.nih.gov/pubmed/15508634" TargetMode="External"/><Relationship Id="rId243" Type="http://schemas.openxmlformats.org/officeDocument/2006/relationships/hyperlink" Target="http://ascelibrary.org/doi/abs/10.1061/(ASCE)0733-9372(2001)127%3A7(594)" TargetMode="External"/><Relationship Id="rId264" Type="http://schemas.openxmlformats.org/officeDocument/2006/relationships/hyperlink" Target="http://www.ncbi.nlm.nih.gov/pubmed/16729675" TargetMode="External"/><Relationship Id="rId285" Type="http://schemas.openxmlformats.org/officeDocument/2006/relationships/hyperlink" Target="https://www.scopus.com/record/display.uri?eid=2-s2.0-85018757665&amp;origin=resultslist" TargetMode="External"/><Relationship Id="rId450" Type="http://schemas.openxmlformats.org/officeDocument/2006/relationships/hyperlink" Target="http://www.ncbi.nlm.nih.gov/pubmed/18095439" TargetMode="External"/><Relationship Id="rId17" Type="http://schemas.openxmlformats.org/officeDocument/2006/relationships/hyperlink" Target="http://aem.asm.org/content/62/8/2866.long" TargetMode="External"/><Relationship Id="rId38" Type="http://schemas.openxmlformats.org/officeDocument/2006/relationships/hyperlink" Target="http://www.ncbi.nlm.nih.gov/pubmed/21632180" TargetMode="External"/><Relationship Id="rId59" Type="http://schemas.openxmlformats.org/officeDocument/2006/relationships/hyperlink" Target="http://www.ncbi.nlm.nih.gov/pubmed/9602382" TargetMode="External"/><Relationship Id="rId103" Type="http://schemas.openxmlformats.org/officeDocument/2006/relationships/hyperlink" Target="http://www.ncbi.nlm.nih.gov/pubmed/10983803" TargetMode="External"/><Relationship Id="rId124" Type="http://schemas.openxmlformats.org/officeDocument/2006/relationships/hyperlink" Target="http://europepmc.org/abstract/med/3572671" TargetMode="External"/><Relationship Id="rId310" Type="http://schemas.openxmlformats.org/officeDocument/2006/relationships/hyperlink" Target="http://www.sciencedirect.com/science/article/pii/S0043135499001165" TargetMode="External"/><Relationship Id="rId70" Type="http://schemas.openxmlformats.org/officeDocument/2006/relationships/hyperlink" Target="http://www.ncbi.nlm.nih.gov/pubmed/21219777" TargetMode="External"/><Relationship Id="rId91" Type="http://schemas.openxmlformats.org/officeDocument/2006/relationships/hyperlink" Target="http://www.ncbi.nlm.nih.gov/pubmed/2339894" TargetMode="External"/><Relationship Id="rId145" Type="http://schemas.openxmlformats.org/officeDocument/2006/relationships/hyperlink" Target="http://onlinelibrary.wiley.com/doi/10.1111/j.1365-2621.1970.tb00938.x/abstract" TargetMode="External"/><Relationship Id="rId166" Type="http://schemas.openxmlformats.org/officeDocument/2006/relationships/hyperlink" Target="http://www.ncbi.nlm.nih.gov/pubmed/15895743" TargetMode="External"/><Relationship Id="rId187" Type="http://schemas.openxmlformats.org/officeDocument/2006/relationships/hyperlink" Target="http://www.ncbi.nlm.nih.gov/pubmed/7235695" TargetMode="External"/><Relationship Id="rId331" Type="http://schemas.openxmlformats.org/officeDocument/2006/relationships/hyperlink" Target="http://www.ncbi.nlm.nih.gov/pubmed/16729675" TargetMode="External"/><Relationship Id="rId352" Type="http://schemas.openxmlformats.org/officeDocument/2006/relationships/hyperlink" Target="http://www.sciencedirect.com/science/article/pii/S0043135401003098" TargetMode="External"/><Relationship Id="rId373" Type="http://schemas.openxmlformats.org/officeDocument/2006/relationships/hyperlink" Target="https://www.scopus.com/record/display.uri?eid=2-s2.0-84877689353&amp;origin=resultslist" TargetMode="External"/><Relationship Id="rId394" Type="http://schemas.openxmlformats.org/officeDocument/2006/relationships/hyperlink" Target="http://agris.fao.org/agris-search/search.do?recordID=US201303182635" TargetMode="External"/><Relationship Id="rId408" Type="http://schemas.openxmlformats.org/officeDocument/2006/relationships/hyperlink" Target="https://www.sciencedirect.com/science/article/pii/0014489483900929?via%3Dihub" TargetMode="External"/><Relationship Id="rId429" Type="http://schemas.openxmlformats.org/officeDocument/2006/relationships/hyperlink" Target="http://cedb.asce.org/cgi/WWWdisplay.cgi?107852" TargetMode="External"/><Relationship Id="rId1" Type="http://schemas.openxmlformats.org/officeDocument/2006/relationships/hyperlink" Target="http://www.ncbi.nlm.nih.gov/pubmed/12514044" TargetMode="External"/><Relationship Id="rId212" Type="http://schemas.openxmlformats.org/officeDocument/2006/relationships/hyperlink" Target="http://www.ncbi.nlm.nih.gov/pubmed/11999437" TargetMode="External"/><Relationship Id="rId233" Type="http://schemas.openxmlformats.org/officeDocument/2006/relationships/hyperlink" Target="http://www.ncbi.nlm.nih.gov/pubmed/14503720" TargetMode="External"/><Relationship Id="rId254" Type="http://schemas.openxmlformats.org/officeDocument/2006/relationships/hyperlink" Target="http://www.iaea.org/inis/collection/NCLCollectionStore/_Public/25/031/25031040.pdf?_sm_au_=iVVk3SrJmqZPqrV6" TargetMode="External"/><Relationship Id="rId440" Type="http://schemas.openxmlformats.org/officeDocument/2006/relationships/hyperlink" Target="http://ascelibrary.org/doi/abs/10.1061/(ASCE)0733-9372(2001)127%3A5(456)" TargetMode="External"/><Relationship Id="rId28" Type="http://schemas.openxmlformats.org/officeDocument/2006/relationships/hyperlink" Target="http://www.ncbi.nlm.nih.gov/pmc/articles/PMC2806662/" TargetMode="External"/><Relationship Id="rId49" Type="http://schemas.openxmlformats.org/officeDocument/2006/relationships/hyperlink" Target="http://www.ncbi.nlm.nih.gov/pubmed/10728612" TargetMode="External"/><Relationship Id="rId114" Type="http://schemas.openxmlformats.org/officeDocument/2006/relationships/hyperlink" Target="http://www.ncbi.nlm.nih.gov/pubmed/7845716" TargetMode="External"/><Relationship Id="rId275" Type="http://schemas.openxmlformats.org/officeDocument/2006/relationships/hyperlink" Target="http://www.fao.org/wairdocs/tan/x5951e/x5951e01.htm" TargetMode="External"/><Relationship Id="rId296" Type="http://schemas.openxmlformats.org/officeDocument/2006/relationships/hyperlink" Target="http://www.ncbi.nlm.nih.gov/pubmed/7235695" TargetMode="External"/><Relationship Id="rId300" Type="http://schemas.openxmlformats.org/officeDocument/2006/relationships/hyperlink" Target="http://www.ncbi.nlm.nih.gov/pubmed/7235695" TargetMode="External"/><Relationship Id="rId461" Type="http://schemas.openxmlformats.org/officeDocument/2006/relationships/table" Target="../tables/table1.xml"/><Relationship Id="rId60" Type="http://schemas.openxmlformats.org/officeDocument/2006/relationships/hyperlink" Target="http://www.fao.org/3/a-i3215e.pdf" TargetMode="External"/><Relationship Id="rId81" Type="http://schemas.openxmlformats.org/officeDocument/2006/relationships/hyperlink" Target="http://www.ncbi.nlm.nih.gov/pubmed/21219777" TargetMode="External"/><Relationship Id="rId135" Type="http://schemas.openxmlformats.org/officeDocument/2006/relationships/hyperlink" Target="http://www.sciencedirect.com/science/article/pii/S095398599271256X" TargetMode="External"/><Relationship Id="rId156" Type="http://schemas.openxmlformats.org/officeDocument/2006/relationships/hyperlink" Target="http://opensample.info/reduction-of-the-pathogenicity-of-fasciola-hepatica-in-mice-by-x-irradiation" TargetMode="External"/><Relationship Id="rId177" Type="http://schemas.openxmlformats.org/officeDocument/2006/relationships/hyperlink" Target="http://www.ncbi.nlm.nih.gov/pubmed/10228259" TargetMode="External"/><Relationship Id="rId198" Type="http://schemas.openxmlformats.org/officeDocument/2006/relationships/hyperlink" Target="http://www.ncbi.nlm.nih.gov/pubmed/12880278" TargetMode="External"/><Relationship Id="rId321" Type="http://schemas.openxmlformats.org/officeDocument/2006/relationships/hyperlink" Target="http://www.ncbi.nlm.nih.gov/pubmed/2339894" TargetMode="External"/><Relationship Id="rId342" Type="http://schemas.openxmlformats.org/officeDocument/2006/relationships/hyperlink" Target="https://www.scopus.com/record/display.uri?eid=2-s2.0-85009458379&amp;origin=resultslist" TargetMode="External"/><Relationship Id="rId363" Type="http://schemas.openxmlformats.org/officeDocument/2006/relationships/hyperlink" Target="http://www.ncbi.nlm.nih.gov/pmc/articles/PMC1349767/pdf/amjph00238-0047.pdf" TargetMode="External"/><Relationship Id="rId384" Type="http://schemas.openxmlformats.org/officeDocument/2006/relationships/hyperlink" Target="https://inis.iaea.org/search/search.aspx?orig_q=RN:25031018" TargetMode="External"/><Relationship Id="rId419" Type="http://schemas.openxmlformats.org/officeDocument/2006/relationships/hyperlink" Target="https://www.scopus.com/record/display.uri?eid=2-s2.0-85021675082&amp;origin=resultslist" TargetMode="External"/><Relationship Id="rId202" Type="http://schemas.openxmlformats.org/officeDocument/2006/relationships/hyperlink" Target="http://www.ncbi.nlm.nih.gov/pubmed/11848572" TargetMode="External"/><Relationship Id="rId223" Type="http://schemas.openxmlformats.org/officeDocument/2006/relationships/hyperlink" Target="http://www.ncbi.nlm.nih.gov/pubmed/14503720" TargetMode="External"/><Relationship Id="rId244" Type="http://schemas.openxmlformats.org/officeDocument/2006/relationships/hyperlink" Target="http://ascelibrary.org/doi/abs/10.1061/(ASCE)0733-9372(2001)127%3A7(594)" TargetMode="External"/><Relationship Id="rId430" Type="http://schemas.openxmlformats.org/officeDocument/2006/relationships/hyperlink" Target="http://www.ncbi.nlm.nih.gov/pubmed/22564944" TargetMode="External"/><Relationship Id="rId18" Type="http://schemas.openxmlformats.org/officeDocument/2006/relationships/hyperlink" Target="http://aem.asm.org/content/62/8/2866.long" TargetMode="External"/><Relationship Id="rId39" Type="http://schemas.openxmlformats.org/officeDocument/2006/relationships/hyperlink" Target="http://www.ncbi.nlm.nih.gov/pubmed/17187930" TargetMode="External"/><Relationship Id="rId265" Type="http://schemas.openxmlformats.org/officeDocument/2006/relationships/hyperlink" Target="http://www.ncbi.nlm.nih.gov/pubmed/16729675" TargetMode="External"/><Relationship Id="rId286" Type="http://schemas.openxmlformats.org/officeDocument/2006/relationships/hyperlink" Target="https://www.scopus.com/record/display.uri?eid=2-s2.0-70349804904&amp;origin=resultslist" TargetMode="External"/><Relationship Id="rId451" Type="http://schemas.openxmlformats.org/officeDocument/2006/relationships/hyperlink" Target="https://www.scopus.com/record/display.uri?eid=2-s2.0-85001837278&amp;origin=resultslist&amp;sort=plf-f&amp;src=s&amp;st1=Inactivation+of+Toxoplasma+gondii+on+blueberries+using+low+dose+irradiation+without+affecting+quality&amp;st2=&amp;sid=1c2203477469124ee36b050b90216835&amp;sot=b&amp;" TargetMode="External"/><Relationship Id="rId50" Type="http://schemas.openxmlformats.org/officeDocument/2006/relationships/hyperlink" Target="http://www.ncbi.nlm.nih.gov/pubmed/11307890" TargetMode="External"/><Relationship Id="rId104" Type="http://schemas.openxmlformats.org/officeDocument/2006/relationships/hyperlink" Target="http://www.ncbi.nlm.nih.gov/pubmed/16313442" TargetMode="External"/><Relationship Id="rId125" Type="http://schemas.openxmlformats.org/officeDocument/2006/relationships/hyperlink" Target="http://europepmc.org/abstract/med/3572671" TargetMode="External"/><Relationship Id="rId146" Type="http://schemas.openxmlformats.org/officeDocument/2006/relationships/hyperlink" Target="http://www.sciencedirect.com/science/article/pii/S0020751997002154" TargetMode="External"/><Relationship Id="rId167" Type="http://schemas.openxmlformats.org/officeDocument/2006/relationships/hyperlink" Target="http://www.ncbi.nlm.nih.gov/pubmed/15895743" TargetMode="External"/><Relationship Id="rId188" Type="http://schemas.openxmlformats.org/officeDocument/2006/relationships/hyperlink" Target="http://www.sciencedirect.com/science/article/pii/S0304401708000903" TargetMode="External"/><Relationship Id="rId311" Type="http://schemas.openxmlformats.org/officeDocument/2006/relationships/hyperlink" Target="http://www.sciencedirect.com/science/article/pii/S0043135499001165" TargetMode="External"/><Relationship Id="rId332" Type="http://schemas.openxmlformats.org/officeDocument/2006/relationships/hyperlink" Target="http://www.ncbi.nlm.nih.gov/pubmed/16729675" TargetMode="External"/><Relationship Id="rId353" Type="http://schemas.openxmlformats.org/officeDocument/2006/relationships/hyperlink" Target="http://www.sciencedirect.com/science/article/pii/S0043135401003098" TargetMode="External"/><Relationship Id="rId374" Type="http://schemas.openxmlformats.org/officeDocument/2006/relationships/hyperlink" Target="https://www.scopus.com/record/display.uri?eid=2-s2.0-73349119377&amp;origin=resultslist" TargetMode="External"/><Relationship Id="rId395" Type="http://schemas.openxmlformats.org/officeDocument/2006/relationships/hyperlink" Target="http://agris.fao.org/agris-search/search.do?recordID=US201303182635" TargetMode="External"/><Relationship Id="rId409" Type="http://schemas.openxmlformats.org/officeDocument/2006/relationships/hyperlink" Target="https://www.sciencedirect.com/science/article/pii/0014489483900929?via%3Dihub" TargetMode="External"/><Relationship Id="rId71" Type="http://schemas.openxmlformats.org/officeDocument/2006/relationships/hyperlink" Target="http://www.ncbi.nlm.nih.gov/pubmed/21219777" TargetMode="External"/><Relationship Id="rId92" Type="http://schemas.openxmlformats.org/officeDocument/2006/relationships/hyperlink" Target="http://www.sciencedirect.com/science/article/pii/S0043135499001165" TargetMode="External"/><Relationship Id="rId213" Type="http://schemas.openxmlformats.org/officeDocument/2006/relationships/hyperlink" Target="http://www.ncbi.nlm.nih.gov/pubmed/11999437" TargetMode="External"/><Relationship Id="rId234" Type="http://schemas.openxmlformats.org/officeDocument/2006/relationships/hyperlink" Target="http://www.ncbi.nlm.nih.gov/pubmed/14503720" TargetMode="External"/><Relationship Id="rId420" Type="http://schemas.openxmlformats.org/officeDocument/2006/relationships/hyperlink" Target="https://www.scopus.com/record/display.uri?eid=2-s2.0-85021675082&amp;origin=resultslist" TargetMode="External"/><Relationship Id="rId2" Type="http://schemas.openxmlformats.org/officeDocument/2006/relationships/hyperlink" Target="http://www.ncbi.nlm.nih.gov/pubmed/12514044" TargetMode="External"/><Relationship Id="rId29" Type="http://schemas.openxmlformats.org/officeDocument/2006/relationships/hyperlink" Target="http://www.sciencedirect.com/science/article/pii/S0167701213002297" TargetMode="External"/><Relationship Id="rId255" Type="http://schemas.openxmlformats.org/officeDocument/2006/relationships/hyperlink" Target="http://www.iaea.org/inis/collection/NCLCollectionStore/_Public/25/031/25031040.pdf?_sm_au_=iVVk3SrJmqZPqrV6" TargetMode="External"/><Relationship Id="rId276" Type="http://schemas.openxmlformats.org/officeDocument/2006/relationships/hyperlink" Target="http://www.fao.org/wairdocs/tan/x5951e/x5951e01.htm" TargetMode="External"/><Relationship Id="rId297" Type="http://schemas.openxmlformats.org/officeDocument/2006/relationships/hyperlink" Target="http://www.ncbi.nlm.nih.gov/pubmed/7235695" TargetMode="External"/><Relationship Id="rId441" Type="http://schemas.openxmlformats.org/officeDocument/2006/relationships/hyperlink" Target="http://ascelibrary.org/doi/abs/10.1061/(ASCE)0733-9372(2001)127%3A5(456)" TargetMode="External"/><Relationship Id="rId462" Type="http://schemas.openxmlformats.org/officeDocument/2006/relationships/table" Target="../tables/table2.xml"/><Relationship Id="rId40" Type="http://schemas.openxmlformats.org/officeDocument/2006/relationships/hyperlink" Target="http://www.ncbi.nlm.nih.gov/pubmed/17187930" TargetMode="External"/><Relationship Id="rId115" Type="http://schemas.openxmlformats.org/officeDocument/2006/relationships/hyperlink" Target="http://www.ncbi.nlm.nih.gov/pubmed/7845716" TargetMode="External"/><Relationship Id="rId136" Type="http://schemas.openxmlformats.org/officeDocument/2006/relationships/hyperlink" Target="http://www.sciencedirect.com/science/article/pii/S095398599271256X" TargetMode="External"/><Relationship Id="rId157" Type="http://schemas.openxmlformats.org/officeDocument/2006/relationships/hyperlink" Target="http://opensample.info/reduction-of-the-pathogenicity-of-fasciola-hepatica-in-mice-by-x-irradiation" TargetMode="External"/><Relationship Id="rId178" Type="http://schemas.openxmlformats.org/officeDocument/2006/relationships/hyperlink" Target="http://www.ncbi.nlm.nih.gov/pubmed/21632180" TargetMode="External"/><Relationship Id="rId301" Type="http://schemas.openxmlformats.org/officeDocument/2006/relationships/hyperlink" Target="http://www.ncbi.nlm.nih.gov/pubmed/2339894" TargetMode="External"/><Relationship Id="rId322" Type="http://schemas.openxmlformats.org/officeDocument/2006/relationships/hyperlink" Target="http://www.ncbi.nlm.nih.gov/pubmed/20385175" TargetMode="External"/><Relationship Id="rId343" Type="http://schemas.openxmlformats.org/officeDocument/2006/relationships/hyperlink" Target="http://www.ncbi.nlm.nih.gov/pubmed/16729675" TargetMode="External"/><Relationship Id="rId364" Type="http://schemas.openxmlformats.org/officeDocument/2006/relationships/hyperlink" Target="http://www.ncbi.nlm.nih.gov/pmc/articles/PMC1349767/pdf/amjph00238-0047.pdf" TargetMode="External"/><Relationship Id="rId61" Type="http://schemas.openxmlformats.org/officeDocument/2006/relationships/hyperlink" Target="http://www.fao.org/3/a-i3215e.pdf" TargetMode="External"/><Relationship Id="rId82" Type="http://schemas.openxmlformats.org/officeDocument/2006/relationships/hyperlink" Target="http://www.ncbi.nlm.nih.gov/pubmed/21219777" TargetMode="External"/><Relationship Id="rId199" Type="http://schemas.openxmlformats.org/officeDocument/2006/relationships/hyperlink" Target="http://www.ncbi.nlm.nih.gov/pubmed/12880278" TargetMode="External"/><Relationship Id="rId203" Type="http://schemas.openxmlformats.org/officeDocument/2006/relationships/hyperlink" Target="http://www.ncbi.nlm.nih.gov/pubmed/11848572" TargetMode="External"/><Relationship Id="rId385" Type="http://schemas.openxmlformats.org/officeDocument/2006/relationships/hyperlink" Target="https://www.scopus.com/record/display.uri?eid=2-s2.0-0027394580&amp;origin=resultslist" TargetMode="External"/><Relationship Id="rId19" Type="http://schemas.openxmlformats.org/officeDocument/2006/relationships/hyperlink" Target="http://www.ncbi.nlm.nih.gov/pmc/articles/PMC167911/" TargetMode="External"/><Relationship Id="rId224" Type="http://schemas.openxmlformats.org/officeDocument/2006/relationships/hyperlink" Target="http://www.ncbi.nlm.nih.gov/pubmed/14503720" TargetMode="External"/><Relationship Id="rId245" Type="http://schemas.openxmlformats.org/officeDocument/2006/relationships/hyperlink" Target="http://ascelibrary.org/doi/abs/10.1061/(ASCE)0733-9372(2001)127%3A7(594)" TargetMode="External"/><Relationship Id="rId266" Type="http://schemas.openxmlformats.org/officeDocument/2006/relationships/hyperlink" Target="http://www.ncbi.nlm.nih.gov/pubmed/16729675" TargetMode="External"/><Relationship Id="rId287" Type="http://schemas.openxmlformats.org/officeDocument/2006/relationships/hyperlink" Target="https://www.scopus.com/record/display.uri?eid=2-s2.0-70349804904&amp;origin=resultslist" TargetMode="External"/><Relationship Id="rId410" Type="http://schemas.openxmlformats.org/officeDocument/2006/relationships/hyperlink" Target="https://www.scopus.com/record/display.uri?eid=2-s2.0-0038959666&amp;origin=resultslist" TargetMode="External"/><Relationship Id="rId431" Type="http://schemas.openxmlformats.org/officeDocument/2006/relationships/hyperlink" Target="http://www.ncbi.nlm.nih.gov/pubmed/7235695" TargetMode="External"/><Relationship Id="rId452" Type="http://schemas.openxmlformats.org/officeDocument/2006/relationships/hyperlink" Target="https://www.scopus.com/record/display.uri?eid=2-s2.0-85020014143&amp;origin=resultslist&amp;sort=plf-f&amp;src=s&amp;st1=Keeping+it+cool+Survival+of+Giardia+cysts+and+Cryptosporidium+oocysts+on+lettuce+leaves&amp;st2=&amp;sid=09d4133e7646905555ad40c211cb7d8f&amp;sot=b&amp;sdt=b&amp;sl=102&amp;s" TargetMode="External"/><Relationship Id="rId30" Type="http://schemas.openxmlformats.org/officeDocument/2006/relationships/hyperlink" Target="http://www.ingentaconnect.com/content/iafp/jfp/2012/00000075/00000005/art00017?token=004c141630257e41225f4038592c2b4128767867734523576b3427656c3c6a333f25661dc941" TargetMode="External"/><Relationship Id="rId105" Type="http://schemas.openxmlformats.org/officeDocument/2006/relationships/hyperlink" Target="http://www.ncbi.nlm.nih.gov/pubmed/12880278" TargetMode="External"/><Relationship Id="rId126" Type="http://schemas.openxmlformats.org/officeDocument/2006/relationships/hyperlink" Target="http://europepmc.org/abstract/med/3572671" TargetMode="External"/><Relationship Id="rId147" Type="http://schemas.openxmlformats.org/officeDocument/2006/relationships/hyperlink" Target="http://www.sciencedirect.com/science/article/pii/S0020751997002154" TargetMode="External"/><Relationship Id="rId168" Type="http://schemas.openxmlformats.org/officeDocument/2006/relationships/hyperlink" Target="http://www.ncbi.nlm.nih.gov/pubmed/15895743" TargetMode="External"/><Relationship Id="rId312" Type="http://schemas.openxmlformats.org/officeDocument/2006/relationships/hyperlink" Target="http://www.ncbi.nlm.nih.gov/pmc/articles/PMC182516/" TargetMode="External"/><Relationship Id="rId333" Type="http://schemas.openxmlformats.org/officeDocument/2006/relationships/hyperlink" Target="http://www.ncbi.nlm.nih.gov/pubmed/16729675" TargetMode="External"/><Relationship Id="rId354" Type="http://schemas.openxmlformats.org/officeDocument/2006/relationships/hyperlink" Target="http://www.ncbi.nlm.nih.gov/pubmed/11510992" TargetMode="External"/><Relationship Id="rId51" Type="http://schemas.openxmlformats.org/officeDocument/2006/relationships/hyperlink" Target="http://www.ncbi.nlm.nih.gov/pubmed/3400928" TargetMode="External"/><Relationship Id="rId72" Type="http://schemas.openxmlformats.org/officeDocument/2006/relationships/hyperlink" Target="http://www.ncbi.nlm.nih.gov/pubmed/21219777" TargetMode="External"/><Relationship Id="rId93" Type="http://schemas.openxmlformats.org/officeDocument/2006/relationships/hyperlink" Target="http://www.sciencedirect.com/science/article/pii/S0043135499001165" TargetMode="External"/><Relationship Id="rId189" Type="http://schemas.openxmlformats.org/officeDocument/2006/relationships/hyperlink" Target="http://ascelibrary.org/doi/abs/10.1061/(ASCE)0733-9372(2001)127%3A7(594)" TargetMode="External"/><Relationship Id="rId375" Type="http://schemas.openxmlformats.org/officeDocument/2006/relationships/hyperlink" Target="https://www.scopus.com/record/display.uri?eid=2-s2.0-84987357421&amp;origin=resultslist" TargetMode="External"/><Relationship Id="rId396" Type="http://schemas.openxmlformats.org/officeDocument/2006/relationships/hyperlink" Target="http://agris.fao.org/agris-search/search.do?recordID=US201303182635" TargetMode="External"/><Relationship Id="rId3" Type="http://schemas.openxmlformats.org/officeDocument/2006/relationships/hyperlink" Target="http://www.ncbi.nlm.nih.gov/pubmed/21219777" TargetMode="External"/><Relationship Id="rId214" Type="http://schemas.openxmlformats.org/officeDocument/2006/relationships/hyperlink" Target="http://www.ncbi.nlm.nih.gov/pubmed/11952216" TargetMode="External"/><Relationship Id="rId235" Type="http://schemas.openxmlformats.org/officeDocument/2006/relationships/hyperlink" Target="http://www.ncbi.nlm.nih.gov/pubmed/14503720" TargetMode="External"/><Relationship Id="rId256" Type="http://schemas.openxmlformats.org/officeDocument/2006/relationships/hyperlink" Target="http://www.sciencedirect.com/science/article/pii/0020708X80901465" TargetMode="External"/><Relationship Id="rId277" Type="http://schemas.openxmlformats.org/officeDocument/2006/relationships/hyperlink" Target="http://books.google.ch/books?id=ebKjAgAAQBAJ&amp;pg=PA1040&amp;lpg=PA1040&amp;dq=Murell+K.D.+Crompton+D.W.T&amp;source=bl&amp;ots=Odvt2AAS1M&amp;sig=vd2ucqIdCbBSTuK42dp-uFPt6pg&amp;hl=fr&amp;sa=X&amp;ei=Uxt_VPazCYqsPMXygegH&amp;ved=0CB8Q6AEwAA" TargetMode="External"/><Relationship Id="rId298" Type="http://schemas.openxmlformats.org/officeDocument/2006/relationships/hyperlink" Target="http://www.ncbi.nlm.nih.gov/pubmed/7235695" TargetMode="External"/><Relationship Id="rId400" Type="http://schemas.openxmlformats.org/officeDocument/2006/relationships/hyperlink" Target="http://agris.fao.org/agris-search/search.do?recordID=US201303182635" TargetMode="External"/><Relationship Id="rId421" Type="http://schemas.openxmlformats.org/officeDocument/2006/relationships/hyperlink" Target="http://www.ncbi.nlm.nih.gov/pubmed/11952216" TargetMode="External"/><Relationship Id="rId442" Type="http://schemas.openxmlformats.org/officeDocument/2006/relationships/hyperlink" Target="http://ascelibrary.org/doi/abs/10.1061/(ASCE)0733-9372(2001)127%3A5(456)" TargetMode="External"/><Relationship Id="rId116" Type="http://schemas.openxmlformats.org/officeDocument/2006/relationships/hyperlink" Target="http://www.ncbi.nlm.nih.gov/pubmed/7845716" TargetMode="External"/><Relationship Id="rId137" Type="http://schemas.openxmlformats.org/officeDocument/2006/relationships/hyperlink" Target="http://www.sciencedirect.com/science/article/pii/S095398599271256X" TargetMode="External"/><Relationship Id="rId158" Type="http://schemas.openxmlformats.org/officeDocument/2006/relationships/hyperlink" Target="http://www.ncbi.nlm.nih.gov/pubmed/3085325" TargetMode="External"/><Relationship Id="rId302" Type="http://schemas.openxmlformats.org/officeDocument/2006/relationships/hyperlink" Target="http://www.ncbi.nlm.nih.gov/pubmed/2339894" TargetMode="External"/><Relationship Id="rId323" Type="http://schemas.openxmlformats.org/officeDocument/2006/relationships/hyperlink" Target="https://www.scopus.com/record/display.uri?eid=2-s2.0-33644490630&amp;origin=resultslist&amp;sort=plf-f&amp;src=s&amp;st1=Experimental+Studies+on+Certain+Factors+influencing+the+Development+and+Viability+of+the+Ova+of+the+Human+Trichuris+as+compared+with+those+of+the+Huma" TargetMode="External"/><Relationship Id="rId344" Type="http://schemas.openxmlformats.org/officeDocument/2006/relationships/hyperlink" Target="http://www.ncbi.nlm.nih.gov/pubmed/16729675" TargetMode="External"/><Relationship Id="rId20" Type="http://schemas.openxmlformats.org/officeDocument/2006/relationships/hyperlink" Target="http://www.ncbi.nlm.nih.gov/pubmed/10983803" TargetMode="External"/><Relationship Id="rId41" Type="http://schemas.openxmlformats.org/officeDocument/2006/relationships/hyperlink" Target="http://www.ncbi.nlm.nih.gov/pubmed/11317885" TargetMode="External"/><Relationship Id="rId62" Type="http://schemas.openxmlformats.org/officeDocument/2006/relationships/hyperlink" Target="http://www.fao.org/3/a-i3215e.pdf" TargetMode="External"/><Relationship Id="rId83" Type="http://schemas.openxmlformats.org/officeDocument/2006/relationships/hyperlink" Target="http://www.ncbi.nlm.nih.gov/pubmed/21219777" TargetMode="External"/><Relationship Id="rId179" Type="http://schemas.openxmlformats.org/officeDocument/2006/relationships/hyperlink" Target="http://cedb.asce.org/cgi/WWWdisplay.cgi?107852" TargetMode="External"/><Relationship Id="rId365" Type="http://schemas.openxmlformats.org/officeDocument/2006/relationships/hyperlink" Target="https://www.scopus.com/record/display.uri?eid=2-s2.0-0032419210&amp;origin=resultslist" TargetMode="External"/><Relationship Id="rId386" Type="http://schemas.openxmlformats.org/officeDocument/2006/relationships/hyperlink" Target="http://www.sciencedirect.com/science/article/pii/S0001706X00001650" TargetMode="External"/><Relationship Id="rId190" Type="http://schemas.openxmlformats.org/officeDocument/2006/relationships/hyperlink" Target="http://www.ncbi.nlm.nih.gov/pubmed/5467864" TargetMode="External"/><Relationship Id="rId204" Type="http://schemas.openxmlformats.org/officeDocument/2006/relationships/hyperlink" Target="http://www.ncbi.nlm.nih.gov/pubmed/11848572" TargetMode="External"/><Relationship Id="rId225" Type="http://schemas.openxmlformats.org/officeDocument/2006/relationships/hyperlink" Target="http://www.ncbi.nlm.nih.gov/pubmed/14503720" TargetMode="External"/><Relationship Id="rId246" Type="http://schemas.openxmlformats.org/officeDocument/2006/relationships/hyperlink" Target="http://ascelibrary.org/doi/abs/10.1061/(ASCE)0733-9372(2001)127%3A7(594)" TargetMode="External"/><Relationship Id="rId267" Type="http://schemas.openxmlformats.org/officeDocument/2006/relationships/hyperlink" Target="http://www.ncbi.nlm.nih.gov/pubmed/16729675" TargetMode="External"/><Relationship Id="rId288" Type="http://schemas.openxmlformats.org/officeDocument/2006/relationships/hyperlink" Target="https://www.scopus.com/record/display.uri?eid=2-s2.0-70349804904&amp;origin=resultslist" TargetMode="External"/><Relationship Id="rId411" Type="http://schemas.openxmlformats.org/officeDocument/2006/relationships/hyperlink" Target="https://www.ncbi.nlm.nih.gov/pubmed/12396224" TargetMode="External"/><Relationship Id="rId432" Type="http://schemas.openxmlformats.org/officeDocument/2006/relationships/hyperlink" Target="http://www.ncbi.nlm.nih.gov/pubmed/7235695" TargetMode="External"/><Relationship Id="rId453" Type="http://schemas.openxmlformats.org/officeDocument/2006/relationships/hyperlink" Target="http://www.ncbi.nlm.nih.gov/pubmed/16517669" TargetMode="External"/><Relationship Id="rId106" Type="http://schemas.openxmlformats.org/officeDocument/2006/relationships/hyperlink" Target="http://www.ncbi.nlm.nih.gov/pubmed/16313439" TargetMode="External"/><Relationship Id="rId127" Type="http://schemas.openxmlformats.org/officeDocument/2006/relationships/hyperlink" Target="http://europepmc.org/abstract/med/3572671" TargetMode="External"/><Relationship Id="rId313" Type="http://schemas.openxmlformats.org/officeDocument/2006/relationships/hyperlink" Target="http://www.ncbi.nlm.nih.gov/pmc/articles/PMC182516/" TargetMode="External"/><Relationship Id="rId10" Type="http://schemas.openxmlformats.org/officeDocument/2006/relationships/hyperlink" Target="http://www.ingentaconnect.com/content/iafp/jfp/2001/00000064/00000011/art00037?token=00571fe6012179ed7df7bf25a666f3a7b6c42317b6f7c6b414c7a664649264f65263a3d4f58762f4685eaa6" TargetMode="External"/><Relationship Id="rId31" Type="http://schemas.openxmlformats.org/officeDocument/2006/relationships/hyperlink" Target="http://www.ncbi.nlm.nih.gov/pubmed/14503720" TargetMode="External"/><Relationship Id="rId52" Type="http://schemas.openxmlformats.org/officeDocument/2006/relationships/hyperlink" Target="http://rd.springer.com/chapter/10.1007%2F978-3-642-51014-4_23" TargetMode="External"/><Relationship Id="rId73" Type="http://schemas.openxmlformats.org/officeDocument/2006/relationships/hyperlink" Target="http://www.ncbi.nlm.nih.gov/pubmed/21219777" TargetMode="External"/><Relationship Id="rId94" Type="http://schemas.openxmlformats.org/officeDocument/2006/relationships/hyperlink" Target="http://www.sciencedirect.com/science/article/pii/S0043135499001165" TargetMode="External"/><Relationship Id="rId148" Type="http://schemas.openxmlformats.org/officeDocument/2006/relationships/hyperlink" Target="http://www.sciencedirect.com/science/article/pii/S0020751997002154" TargetMode="External"/><Relationship Id="rId169" Type="http://schemas.openxmlformats.org/officeDocument/2006/relationships/hyperlink" Target="http://www.ncbi.nlm.nih.gov/pubmed/16313439" TargetMode="External"/><Relationship Id="rId334" Type="http://schemas.openxmlformats.org/officeDocument/2006/relationships/hyperlink" Target="http://www.ncbi.nlm.nih.gov/pubmed/16729675" TargetMode="External"/><Relationship Id="rId355" Type="http://schemas.openxmlformats.org/officeDocument/2006/relationships/hyperlink" Target="http://www.ncbi.nlm.nih.gov/pubmed/10728612" TargetMode="External"/><Relationship Id="rId376" Type="http://schemas.openxmlformats.org/officeDocument/2006/relationships/hyperlink" Target="https://www.scopus.com/record/display.uri?eid=2-s2.0-85021675082&amp;origin=resultslist" TargetMode="External"/><Relationship Id="rId397" Type="http://schemas.openxmlformats.org/officeDocument/2006/relationships/hyperlink" Target="http://agris.fao.org/agris-search/search.do?recordID=US201303182635" TargetMode="External"/><Relationship Id="rId4" Type="http://schemas.openxmlformats.org/officeDocument/2006/relationships/hyperlink" Target="http://www.ncbi.nlm.nih.gov/pubmed/21219777" TargetMode="External"/><Relationship Id="rId180" Type="http://schemas.openxmlformats.org/officeDocument/2006/relationships/hyperlink" Target="http://ascelibrary.org/doi/abs/10.1061/(ASCE)0733-9372(2001)127%3A5(456)" TargetMode="External"/><Relationship Id="rId215" Type="http://schemas.openxmlformats.org/officeDocument/2006/relationships/hyperlink" Target="http://www.fao.org/wairdocs/tan/x5951e/x5951e01.htm" TargetMode="External"/><Relationship Id="rId236" Type="http://schemas.openxmlformats.org/officeDocument/2006/relationships/hyperlink" Target="http://www.ncbi.nlm.nih.gov/pubmed/14503720" TargetMode="External"/><Relationship Id="rId257" Type="http://schemas.openxmlformats.org/officeDocument/2006/relationships/hyperlink" Target="http://www.sciencedirect.com/science/article/pii/S0020751997834327" TargetMode="External"/><Relationship Id="rId278" Type="http://schemas.openxmlformats.org/officeDocument/2006/relationships/hyperlink" Target="http://www.ncbi.nlm.nih.gov/pubmed/5449100" TargetMode="External"/><Relationship Id="rId401" Type="http://schemas.openxmlformats.org/officeDocument/2006/relationships/hyperlink" Target="http://agris.fao.org/agris-search/search.do?recordID=US201303182635" TargetMode="External"/><Relationship Id="rId422" Type="http://schemas.openxmlformats.org/officeDocument/2006/relationships/hyperlink" Target="https://www.taylorfrancis.com/books/e/9781498733052" TargetMode="External"/><Relationship Id="rId443" Type="http://schemas.openxmlformats.org/officeDocument/2006/relationships/hyperlink" Target="http://www.ncbi.nlm.nih.gov/pubmed/2764564" TargetMode="External"/><Relationship Id="rId303" Type="http://schemas.openxmlformats.org/officeDocument/2006/relationships/hyperlink" Target="http://www.ncbi.nlm.nih.gov/pubmed/2339894" TargetMode="External"/><Relationship Id="rId42" Type="http://schemas.openxmlformats.org/officeDocument/2006/relationships/hyperlink" Target="http://www.sciencedirect.com/science/article/pii/S0304401708000903" TargetMode="External"/><Relationship Id="rId84" Type="http://schemas.openxmlformats.org/officeDocument/2006/relationships/hyperlink" Target="http://www.ncbi.nlm.nih.gov/pubmed/21219777" TargetMode="External"/><Relationship Id="rId138" Type="http://schemas.openxmlformats.org/officeDocument/2006/relationships/hyperlink" Target="http://www.ncbi.nlm.nih.gov/pubmed/11990150" TargetMode="External"/><Relationship Id="rId345" Type="http://schemas.openxmlformats.org/officeDocument/2006/relationships/hyperlink" Target="https://www.scopus.com/record/display.uri?eid=2-s2.0-0025824707&amp;origin=resultslist" TargetMode="External"/><Relationship Id="rId387" Type="http://schemas.openxmlformats.org/officeDocument/2006/relationships/hyperlink" Target="http://www.sciencedirect.com/science/article/pii/S0001706X00001650" TargetMode="External"/><Relationship Id="rId191" Type="http://schemas.openxmlformats.org/officeDocument/2006/relationships/hyperlink" Target="http://www.ncbi.nlm.nih.gov/pubmed/2319420" TargetMode="External"/><Relationship Id="rId205" Type="http://schemas.openxmlformats.org/officeDocument/2006/relationships/hyperlink" Target="http://www.ncbi.nlm.nih.gov/pubmed/11848572" TargetMode="External"/><Relationship Id="rId247" Type="http://schemas.openxmlformats.org/officeDocument/2006/relationships/hyperlink" Target="http://ascelibrary.org/doi/abs/10.1061/(ASCE)0733-9372(2001)127%3A7(594)" TargetMode="External"/><Relationship Id="rId412" Type="http://schemas.openxmlformats.org/officeDocument/2006/relationships/hyperlink" Target="http://onlinelibrary.wiley.com/doi/10.1111/j.1365-2621.1994.tb02107.x/abstract" TargetMode="External"/><Relationship Id="rId107" Type="http://schemas.openxmlformats.org/officeDocument/2006/relationships/hyperlink" Target="http://www.ncbi.nlm.nih.gov/pubmed/15537090" TargetMode="External"/><Relationship Id="rId289" Type="http://schemas.openxmlformats.org/officeDocument/2006/relationships/hyperlink" Target="http://www.iaea.org/inis/collection/NCLCollectionStore/_Public/25/031/25031040.pdf?_sm_au_=iVVpHn4p0jDhmQM2" TargetMode="External"/><Relationship Id="rId454" Type="http://schemas.openxmlformats.org/officeDocument/2006/relationships/hyperlink" Target="http://www.sciencedirect.com/science/article/pii/S004313540500610X" TargetMode="External"/><Relationship Id="rId11" Type="http://schemas.openxmlformats.org/officeDocument/2006/relationships/hyperlink" Target="http://www.ncbi.nlm.nih.gov/pubmed/22618566" TargetMode="External"/><Relationship Id="rId53" Type="http://schemas.openxmlformats.org/officeDocument/2006/relationships/hyperlink" Target="http://www.ncbi.nlm.nih.gov/pubmed/3735614" TargetMode="External"/><Relationship Id="rId149" Type="http://schemas.openxmlformats.org/officeDocument/2006/relationships/hyperlink" Target="http://www.sciencedirect.com/science/article/pii/S0020751997002154" TargetMode="External"/><Relationship Id="rId314" Type="http://schemas.openxmlformats.org/officeDocument/2006/relationships/hyperlink" Target="http://www.ncbi.nlm.nih.gov/pmc/articles/PMC182516/" TargetMode="External"/><Relationship Id="rId356" Type="http://schemas.openxmlformats.org/officeDocument/2006/relationships/hyperlink" Target="http://www.ncbi.nlm.nih.gov/pmc/articles/PMC183134/" TargetMode="External"/><Relationship Id="rId398" Type="http://schemas.openxmlformats.org/officeDocument/2006/relationships/hyperlink" Target="http://agris.fao.org/agris-search/search.do?recordID=US201303182635" TargetMode="External"/><Relationship Id="rId95" Type="http://schemas.openxmlformats.org/officeDocument/2006/relationships/hyperlink" Target="http://www.sciencedirect.com/science/article/pii/S0043135499001165" TargetMode="External"/><Relationship Id="rId160" Type="http://schemas.openxmlformats.org/officeDocument/2006/relationships/hyperlink" Target="http://www.pubfacts.com/detail/22410239/Survival-in-vitro-and-virulence-of-Trypanosoma-cruzi-in-a%C3%A7a%C3%AD-pulp-in-experimental-acute-Chagas-dis" TargetMode="External"/><Relationship Id="rId216" Type="http://schemas.openxmlformats.org/officeDocument/2006/relationships/hyperlink" Target="http://onlinelibrary.wiley.com/doi/10.2903/j.efsa.2010.1543/abstract" TargetMode="External"/><Relationship Id="rId423" Type="http://schemas.openxmlformats.org/officeDocument/2006/relationships/hyperlink" Target="https://www.taylorfrancis.com/books/e/9781498733052" TargetMode="External"/><Relationship Id="rId258" Type="http://schemas.openxmlformats.org/officeDocument/2006/relationships/hyperlink" Target="http://www.ncbi.nlm.nih.gov/pubmed/11317885" TargetMode="External"/><Relationship Id="rId22" Type="http://schemas.openxmlformats.org/officeDocument/2006/relationships/hyperlink" Target="https://fri.wisc.edu/files/Briefs_File/parasites.pdf" TargetMode="External"/><Relationship Id="rId64" Type="http://schemas.openxmlformats.org/officeDocument/2006/relationships/hyperlink" Target="http://www.ncbi.nlm.nih.gov/pubmed/19244892" TargetMode="External"/><Relationship Id="rId118" Type="http://schemas.openxmlformats.org/officeDocument/2006/relationships/hyperlink" Target="http://www.ncbi.nlm.nih.gov/pubmed/10419216" TargetMode="External"/><Relationship Id="rId325" Type="http://schemas.openxmlformats.org/officeDocument/2006/relationships/hyperlink" Target="https://www.scopus.com/record/display.uri?eid=2-s2.0-85009458379&amp;origin=resultslist" TargetMode="External"/><Relationship Id="rId367" Type="http://schemas.openxmlformats.org/officeDocument/2006/relationships/hyperlink" Target="https://www.scopus.com/record/display.uri?eid=2-s2.0-0031398862&amp;origin=resultslist" TargetMode="External"/><Relationship Id="rId171" Type="http://schemas.openxmlformats.org/officeDocument/2006/relationships/hyperlink" Target="http://www.ncbi.nlm.nih.gov/pubmed/16313439" TargetMode="External"/><Relationship Id="rId227" Type="http://schemas.openxmlformats.org/officeDocument/2006/relationships/hyperlink" Target="http://www.ncbi.nlm.nih.gov/pubmed/14503720" TargetMode="External"/><Relationship Id="rId269" Type="http://schemas.openxmlformats.org/officeDocument/2006/relationships/hyperlink" Target="http://ws.iwaponline.com/content/13/2/202" TargetMode="External"/><Relationship Id="rId434" Type="http://schemas.openxmlformats.org/officeDocument/2006/relationships/hyperlink" Target="http://www.ncbi.nlm.nih.gov/pubmed/7235695" TargetMode="External"/><Relationship Id="rId33" Type="http://schemas.openxmlformats.org/officeDocument/2006/relationships/hyperlink" Target="http://www.ncbi.nlm.nih.gov/pubmed/18095439" TargetMode="External"/><Relationship Id="rId129" Type="http://schemas.openxmlformats.org/officeDocument/2006/relationships/hyperlink" Target="http://www.ncbi.nlm.nih.gov/pmc/articles/PMC1349767/pdf/amjph00238-0047.pdf" TargetMode="External"/><Relationship Id="rId280" Type="http://schemas.openxmlformats.org/officeDocument/2006/relationships/hyperlink" Target="https://www.scopus.com/record/display.uri?eid=2-s2.0-0006582679&amp;origin=resultslist" TargetMode="External"/><Relationship Id="rId336" Type="http://schemas.openxmlformats.org/officeDocument/2006/relationships/hyperlink" Target="https://www.scopus.com/record/display.uri?eid=2-s2.0-84928125090&amp;origin=resultslist" TargetMode="External"/><Relationship Id="rId75" Type="http://schemas.openxmlformats.org/officeDocument/2006/relationships/hyperlink" Target="http://www.ncbi.nlm.nih.gov/pubmed/21219777" TargetMode="External"/><Relationship Id="rId140" Type="http://schemas.openxmlformats.org/officeDocument/2006/relationships/hyperlink" Target="http://www.ncbi.nlm.nih.gov/pubmed/11990150" TargetMode="External"/><Relationship Id="rId182" Type="http://schemas.openxmlformats.org/officeDocument/2006/relationships/hyperlink" Target="http://ascelibrary.org/doi/abs/10.1061/(ASCE)0733-9372(2001)127%3A5(456)" TargetMode="External"/><Relationship Id="rId378" Type="http://schemas.openxmlformats.org/officeDocument/2006/relationships/hyperlink" Target="https://www.scopus.com/record/display.uri?eid=2-s2.0-84877689353&amp;origin=resultslist" TargetMode="External"/><Relationship Id="rId403" Type="http://schemas.openxmlformats.org/officeDocument/2006/relationships/hyperlink" Target="https://scholar.google.com/scholar_lookup?title=Foodborne%20helminth%20infections&amp;author=D.%20Murrell&amp;publication_year=2009" TargetMode="External"/><Relationship Id="rId6" Type="http://schemas.openxmlformats.org/officeDocument/2006/relationships/hyperlink" Target="http://www.ncbi.nlm.nih.gov/pubmed/18248373" TargetMode="External"/><Relationship Id="rId238" Type="http://schemas.openxmlformats.org/officeDocument/2006/relationships/hyperlink" Target="http://www.ncbi.nlm.nih.gov/pubmed/14503720" TargetMode="External"/><Relationship Id="rId445" Type="http://schemas.openxmlformats.org/officeDocument/2006/relationships/hyperlink" Target="https://www.sciencedirect.com/science/article/pii/S1001074209603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P653"/>
  <sheetViews>
    <sheetView tabSelected="1" zoomScale="55" zoomScaleNormal="55" workbookViewId="0">
      <selection activeCell="R6" sqref="R6"/>
    </sheetView>
  </sheetViews>
  <sheetFormatPr defaultRowHeight="15" x14ac:dyDescent="0.25"/>
  <cols>
    <col min="1" max="1" width="9.140625" style="7"/>
    <col min="2" max="2" width="26.42578125" customWidth="1"/>
    <col min="3" max="3" width="39.85546875" customWidth="1"/>
    <col min="4" max="4" width="44.42578125" customWidth="1"/>
    <col min="5" max="5" width="46.5703125" customWidth="1"/>
    <col min="6" max="6" width="28.42578125" style="32" customWidth="1"/>
    <col min="7" max="7" width="23" customWidth="1"/>
    <col min="8" max="8" width="38.42578125" customWidth="1"/>
    <col min="9" max="9" width="38.140625" style="3" customWidth="1"/>
    <col min="10" max="10" width="9.140625" style="4" hidden="1" customWidth="1"/>
    <col min="11" max="16" width="9.140625" hidden="1" customWidth="1"/>
    <col min="17" max="17" width="25.7109375" style="7" customWidth="1"/>
    <col min="18" max="18" width="32.7109375" style="7" customWidth="1"/>
    <col min="19" max="19" width="25.7109375" style="7" customWidth="1"/>
    <col min="20" max="26" width="9.140625" style="7"/>
    <col min="27" max="27" width="9.140625" style="11"/>
    <col min="28" max="28" width="12.7109375" style="11" customWidth="1"/>
    <col min="29" max="42" width="9.140625" style="7"/>
  </cols>
  <sheetData>
    <row r="1" spans="1:36" ht="90" customHeight="1" x14ac:dyDescent="0.25">
      <c r="A1" s="54" t="s">
        <v>1220</v>
      </c>
      <c r="B1" s="55"/>
      <c r="C1" s="55"/>
      <c r="D1" s="55"/>
      <c r="E1" s="55"/>
      <c r="F1" s="55"/>
      <c r="G1" s="55"/>
      <c r="H1" s="55"/>
      <c r="I1" s="55"/>
      <c r="J1" s="4" t="s">
        <v>4</v>
      </c>
      <c r="K1" s="2"/>
      <c r="L1" s="2"/>
      <c r="M1" s="2"/>
      <c r="N1" s="2"/>
      <c r="O1" s="2"/>
      <c r="P1" s="2"/>
      <c r="T1" s="17"/>
      <c r="U1" s="17"/>
      <c r="V1" s="17"/>
      <c r="W1" s="17"/>
      <c r="X1" s="17"/>
      <c r="Y1" s="17"/>
      <c r="Z1" s="38"/>
      <c r="AA1" s="38" t="s">
        <v>83</v>
      </c>
      <c r="AB1" s="38" t="s">
        <v>72</v>
      </c>
      <c r="AC1" s="38"/>
      <c r="AD1" s="38"/>
      <c r="AE1" s="38"/>
      <c r="AF1" s="17"/>
      <c r="AG1" s="17"/>
      <c r="AH1" s="17"/>
      <c r="AI1" s="17"/>
      <c r="AJ1" s="17"/>
    </row>
    <row r="2" spans="1:36" x14ac:dyDescent="0.25">
      <c r="B2" s="57" t="s">
        <v>1219</v>
      </c>
      <c r="C2" s="57"/>
      <c r="D2" s="7"/>
      <c r="E2" s="7"/>
      <c r="F2" s="29"/>
      <c r="G2" s="7"/>
      <c r="H2" s="7"/>
      <c r="I2" s="9"/>
      <c r="K2" s="2"/>
      <c r="L2" s="2"/>
      <c r="M2" s="2"/>
      <c r="N2" s="2"/>
      <c r="O2" s="2"/>
      <c r="P2" s="2"/>
      <c r="T2" s="17"/>
      <c r="U2" s="17"/>
      <c r="V2" s="17"/>
      <c r="W2" s="17"/>
      <c r="X2" s="17"/>
      <c r="Y2" s="17"/>
      <c r="Z2" s="38"/>
      <c r="AA2" s="38" t="s">
        <v>73</v>
      </c>
      <c r="AB2" s="39">
        <f t="array" ref="AB2">SUBTOTAL(105,F16:F497)</f>
        <v>0</v>
      </c>
      <c r="AC2" s="38"/>
      <c r="AD2" s="38"/>
      <c r="AE2" s="38"/>
      <c r="AF2" s="17"/>
      <c r="AG2" s="17"/>
      <c r="AH2" s="17"/>
      <c r="AI2" s="17"/>
      <c r="AJ2" s="17"/>
    </row>
    <row r="3" spans="1:36" ht="64.5" customHeight="1" x14ac:dyDescent="0.25">
      <c r="B3" s="57"/>
      <c r="C3" s="57"/>
      <c r="D3" s="42" t="s">
        <v>823</v>
      </c>
      <c r="E3" s="7"/>
      <c r="F3" s="29"/>
      <c r="G3" s="7"/>
      <c r="H3" s="7"/>
      <c r="I3" s="9"/>
      <c r="K3" s="2"/>
      <c r="L3" s="2"/>
      <c r="M3" s="2"/>
      <c r="N3" s="2"/>
      <c r="O3" s="2"/>
      <c r="P3" s="2"/>
      <c r="T3" s="17"/>
      <c r="U3" s="17"/>
      <c r="V3" s="17"/>
      <c r="W3" s="17"/>
      <c r="X3" s="17"/>
      <c r="Y3" s="17"/>
      <c r="Z3" s="38"/>
      <c r="AA3" s="38" t="s">
        <v>74</v>
      </c>
      <c r="AB3" s="40">
        <f t="array" ref="AB3">PERCENTILE(IF(P$16:P$497=1,F$16:F$497,""),0.25)</f>
        <v>0.56000000000000005</v>
      </c>
      <c r="AC3" s="38"/>
      <c r="AD3" s="38">
        <f>PERCENTILE(F16:F497,0.25)</f>
        <v>0.5625</v>
      </c>
      <c r="AE3" s="38"/>
      <c r="AF3" s="17"/>
      <c r="AG3" s="17"/>
      <c r="AH3" s="17"/>
      <c r="AI3" s="17"/>
      <c r="AJ3" s="17"/>
    </row>
    <row r="4" spans="1:36" x14ac:dyDescent="0.25">
      <c r="B4" s="57"/>
      <c r="C4" s="57"/>
      <c r="D4" s="7"/>
      <c r="E4" s="7"/>
      <c r="F4" s="29"/>
      <c r="G4" s="7"/>
      <c r="H4" s="7"/>
      <c r="I4" s="9"/>
      <c r="K4" s="2"/>
      <c r="L4" s="2"/>
      <c r="M4" s="2"/>
      <c r="N4" s="2"/>
      <c r="O4" s="2"/>
      <c r="P4" s="2"/>
      <c r="T4" s="17"/>
      <c r="U4" s="17"/>
      <c r="V4" s="17"/>
      <c r="W4" s="17"/>
      <c r="X4" s="17"/>
      <c r="Y4" s="17"/>
      <c r="Z4" s="38"/>
      <c r="AA4" s="38" t="s">
        <v>75</v>
      </c>
      <c r="AB4" s="39">
        <f t="array" aca="1" ref="AB4" ca="1">MEDIAN(IF(SUBTOTAL(3,OFFSET(F16:F497,ROW(F16:F497)-MIN(ROW(F16:F497)),,1)),F16:F497,""))</f>
        <v>2</v>
      </c>
      <c r="AC4" s="38"/>
      <c r="AD4" s="38"/>
      <c r="AE4" s="38"/>
      <c r="AF4" s="17"/>
      <c r="AG4" s="17"/>
      <c r="AH4" s="17"/>
      <c r="AI4" s="17"/>
      <c r="AJ4" s="17"/>
    </row>
    <row r="5" spans="1:36" ht="21" customHeight="1" x14ac:dyDescent="0.25">
      <c r="B5" s="57"/>
      <c r="C5" s="57"/>
      <c r="D5" s="7"/>
      <c r="E5" s="7"/>
      <c r="F5" s="29"/>
      <c r="G5" s="7"/>
      <c r="H5" s="7"/>
      <c r="I5" s="9"/>
      <c r="K5" s="2"/>
      <c r="L5" s="2"/>
      <c r="M5" s="2"/>
      <c r="N5" s="2"/>
      <c r="O5" s="2"/>
      <c r="P5" s="2"/>
      <c r="T5" s="17"/>
      <c r="U5" s="17"/>
      <c r="V5" s="17"/>
      <c r="W5" s="17"/>
      <c r="X5" s="17"/>
      <c r="Y5" s="17"/>
      <c r="Z5" s="38"/>
      <c r="AA5" s="38" t="s">
        <v>76</v>
      </c>
      <c r="AB5" s="38">
        <f t="array" ref="AB5">PERCENTILE(IF(P$16:P$497=1,F$16:F$497,""),0.75)</f>
        <v>3</v>
      </c>
      <c r="AC5" s="38"/>
      <c r="AD5" s="38">
        <f>PERCENTILE(F16:F497,0.75)</f>
        <v>3</v>
      </c>
      <c r="AE5" s="38"/>
      <c r="AF5" s="17"/>
      <c r="AG5" s="17"/>
      <c r="AH5" s="17"/>
      <c r="AI5" s="17"/>
      <c r="AJ5" s="17"/>
    </row>
    <row r="6" spans="1:36" ht="21" x14ac:dyDescent="0.25">
      <c r="B6" s="57"/>
      <c r="C6" s="57"/>
      <c r="D6" s="10" t="s">
        <v>104</v>
      </c>
      <c r="E6" s="7"/>
      <c r="F6" s="29"/>
      <c r="G6" s="7"/>
      <c r="H6" s="7"/>
      <c r="I6" s="9"/>
      <c r="K6" s="2"/>
      <c r="L6" s="2"/>
      <c r="M6" s="2"/>
      <c r="N6" s="2"/>
      <c r="O6" s="2"/>
      <c r="P6" s="2"/>
      <c r="T6" s="17"/>
      <c r="U6" s="17"/>
      <c r="V6" s="17"/>
      <c r="W6" s="17"/>
      <c r="X6" s="17"/>
      <c r="Y6" s="17"/>
      <c r="Z6" s="38"/>
      <c r="AA6" s="38" t="s">
        <v>77</v>
      </c>
      <c r="AB6" s="39">
        <f t="array" ref="AB6">SUBTOTAL(104,F16:F497)</f>
        <v>5.9</v>
      </c>
      <c r="AC6" s="38"/>
      <c r="AD6" s="38"/>
      <c r="AE6" s="38"/>
      <c r="AF6" s="17"/>
      <c r="AG6" s="17"/>
      <c r="AH6" s="17"/>
      <c r="AI6" s="17"/>
      <c r="AJ6" s="17"/>
    </row>
    <row r="7" spans="1:36" ht="21" customHeight="1" x14ac:dyDescent="0.25">
      <c r="B7" s="57"/>
      <c r="C7" s="57"/>
      <c r="D7" s="12">
        <f>SUBTOTAL(103,F16:F497)</f>
        <v>482</v>
      </c>
      <c r="E7" s="7"/>
      <c r="F7" s="29"/>
      <c r="G7" s="7"/>
      <c r="H7" s="7"/>
      <c r="I7" s="9"/>
      <c r="K7" s="2"/>
      <c r="L7" s="2"/>
      <c r="M7" s="2"/>
      <c r="N7" s="2"/>
      <c r="O7" s="2"/>
      <c r="P7" s="2"/>
      <c r="T7" s="17"/>
      <c r="U7" s="17"/>
      <c r="V7" s="17"/>
      <c r="W7" s="17"/>
      <c r="X7" s="17"/>
      <c r="Y7" s="17"/>
      <c r="Z7" s="38"/>
      <c r="AA7" s="38"/>
      <c r="AB7" s="38"/>
      <c r="AC7" s="38"/>
      <c r="AD7" s="38"/>
      <c r="AE7" s="38"/>
      <c r="AF7" s="17"/>
      <c r="AG7" s="17"/>
      <c r="AH7" s="17"/>
      <c r="AI7" s="17"/>
      <c r="AJ7" s="17"/>
    </row>
    <row r="8" spans="1:36" ht="21" customHeight="1" x14ac:dyDescent="0.25">
      <c r="B8" s="57"/>
      <c r="C8" s="57"/>
      <c r="D8" s="16" t="s">
        <v>160</v>
      </c>
      <c r="E8" s="7"/>
      <c r="F8" s="29"/>
      <c r="G8" s="7"/>
      <c r="H8" s="7"/>
      <c r="I8" s="9"/>
      <c r="K8" s="2"/>
      <c r="L8" s="2"/>
      <c r="M8" s="2"/>
      <c r="N8" s="2"/>
      <c r="O8" s="2"/>
      <c r="P8" s="2"/>
      <c r="T8" s="17"/>
      <c r="U8" s="17"/>
      <c r="V8" s="17"/>
      <c r="W8" s="17"/>
      <c r="X8" s="17"/>
      <c r="Y8" s="17"/>
      <c r="Z8" s="38"/>
      <c r="AA8" s="38" t="s">
        <v>83</v>
      </c>
      <c r="AB8" s="41" t="s">
        <v>105</v>
      </c>
      <c r="AC8" s="38"/>
      <c r="AD8" s="38"/>
      <c r="AE8" s="38"/>
      <c r="AF8" s="17"/>
      <c r="AG8" s="17"/>
      <c r="AH8" s="17"/>
      <c r="AI8" s="17"/>
      <c r="AJ8" s="17"/>
    </row>
    <row r="9" spans="1:36" ht="21" customHeight="1" x14ac:dyDescent="0.25">
      <c r="B9" s="57"/>
      <c r="C9" s="57"/>
      <c r="D9" s="16" t="s">
        <v>161</v>
      </c>
      <c r="E9" s="7"/>
      <c r="F9" s="29"/>
      <c r="G9" s="7"/>
      <c r="H9" s="7"/>
      <c r="I9" s="9"/>
      <c r="K9" s="2"/>
      <c r="L9" s="2"/>
      <c r="M9" s="2"/>
      <c r="N9" s="2"/>
      <c r="O9" s="2"/>
      <c r="P9" s="2"/>
      <c r="T9" s="17"/>
      <c r="U9" s="17"/>
      <c r="V9" s="17"/>
      <c r="W9" s="17"/>
      <c r="X9" s="17"/>
      <c r="Y9" s="17"/>
      <c r="Z9" s="38"/>
      <c r="AA9" s="38" t="s">
        <v>78</v>
      </c>
      <c r="AB9" s="39">
        <f>AB2</f>
        <v>0</v>
      </c>
      <c r="AC9" s="38"/>
      <c r="AD9" s="38"/>
      <c r="AE9" s="38"/>
      <c r="AF9" s="17"/>
      <c r="AG9" s="17"/>
      <c r="AH9" s="17"/>
      <c r="AI9" s="17"/>
      <c r="AJ9" s="17"/>
    </row>
    <row r="10" spans="1:36" ht="21" customHeight="1" x14ac:dyDescent="0.25">
      <c r="B10" s="57"/>
      <c r="C10" s="57"/>
      <c r="D10" s="7"/>
      <c r="E10" s="7"/>
      <c r="F10" s="30"/>
      <c r="G10" s="2"/>
      <c r="H10" s="2"/>
      <c r="I10" s="9"/>
      <c r="K10" s="2"/>
      <c r="L10" s="2"/>
      <c r="M10" s="2"/>
      <c r="N10" s="2"/>
      <c r="O10" s="2"/>
      <c r="P10" s="2"/>
      <c r="T10" s="17"/>
      <c r="U10" s="17"/>
      <c r="V10" s="17"/>
      <c r="W10" s="17"/>
      <c r="X10" s="17"/>
      <c r="Y10" s="17"/>
      <c r="Z10" s="38"/>
      <c r="AA10" s="38" t="s">
        <v>79</v>
      </c>
      <c r="AB10" s="39">
        <f>AB3-AB2</f>
        <v>0.56000000000000005</v>
      </c>
      <c r="AC10" s="38"/>
      <c r="AD10" s="38"/>
      <c r="AE10" s="38"/>
      <c r="AF10" s="17"/>
      <c r="AG10" s="17"/>
      <c r="AH10" s="17"/>
      <c r="AI10" s="17"/>
      <c r="AJ10" s="17"/>
    </row>
    <row r="11" spans="1:36" ht="21" customHeight="1" x14ac:dyDescent="0.25">
      <c r="B11" s="57"/>
      <c r="C11" s="57"/>
      <c r="D11" s="7"/>
      <c r="E11" s="7"/>
      <c r="F11" s="29"/>
      <c r="G11" s="7"/>
      <c r="H11" s="7"/>
      <c r="I11" s="9"/>
      <c r="K11" s="2"/>
      <c r="L11" s="2"/>
      <c r="M11" s="2"/>
      <c r="N11" s="2"/>
      <c r="O11" s="2"/>
      <c r="P11" s="2"/>
      <c r="T11" s="17"/>
      <c r="U11" s="17"/>
      <c r="V11" s="17"/>
      <c r="W11" s="17"/>
      <c r="X11" s="17"/>
      <c r="Y11" s="17"/>
      <c r="Z11" s="38"/>
      <c r="AA11" s="38" t="s">
        <v>80</v>
      </c>
      <c r="AB11" s="39">
        <f ca="1">AB4-AB3</f>
        <v>1.44</v>
      </c>
      <c r="AC11" s="38"/>
      <c r="AD11" s="38"/>
      <c r="AE11" s="38"/>
      <c r="AF11" s="17"/>
      <c r="AG11" s="17"/>
      <c r="AH11" s="17"/>
      <c r="AI11" s="17"/>
      <c r="AJ11" s="17"/>
    </row>
    <row r="12" spans="1:36" ht="21" customHeight="1" x14ac:dyDescent="0.25">
      <c r="B12" s="57"/>
      <c r="C12" s="57"/>
      <c r="D12" s="7"/>
      <c r="E12" s="7"/>
      <c r="F12" s="29"/>
      <c r="G12" s="7"/>
      <c r="H12" s="7"/>
      <c r="I12" s="9"/>
      <c r="K12" s="2"/>
      <c r="L12" s="2"/>
      <c r="M12" s="2"/>
      <c r="N12" s="2"/>
      <c r="O12" s="2"/>
      <c r="P12" s="2"/>
      <c r="T12" s="17"/>
      <c r="U12" s="17"/>
      <c r="V12" s="17"/>
      <c r="W12" s="17"/>
      <c r="X12" s="17"/>
      <c r="Y12" s="17"/>
      <c r="Z12" s="38"/>
      <c r="AA12" s="38" t="s">
        <v>81</v>
      </c>
      <c r="AB12" s="39">
        <f ca="1">AB5-AB4</f>
        <v>1</v>
      </c>
      <c r="AC12" s="38"/>
      <c r="AD12" s="38"/>
      <c r="AE12" s="38"/>
      <c r="AF12" s="17"/>
      <c r="AG12" s="17"/>
      <c r="AH12" s="17"/>
      <c r="AI12" s="17"/>
      <c r="AJ12" s="17"/>
    </row>
    <row r="13" spans="1:36" ht="21" customHeight="1" x14ac:dyDescent="0.25">
      <c r="B13" s="57"/>
      <c r="C13" s="57"/>
      <c r="D13" s="7"/>
      <c r="E13" s="8"/>
      <c r="F13" s="31"/>
      <c r="G13" s="7"/>
      <c r="H13" s="7"/>
      <c r="I13" s="9"/>
      <c r="K13" s="2"/>
      <c r="L13" s="2"/>
      <c r="M13" s="2"/>
      <c r="N13" s="2"/>
      <c r="O13" s="2"/>
      <c r="P13" s="2"/>
      <c r="T13" s="17"/>
      <c r="U13" s="17"/>
      <c r="V13" s="17"/>
      <c r="W13" s="17"/>
      <c r="X13" s="17"/>
      <c r="Y13" s="17"/>
      <c r="Z13" s="38"/>
      <c r="AA13" s="38" t="s">
        <v>82</v>
      </c>
      <c r="AB13" s="39">
        <f>AB6-AB5</f>
        <v>2.9000000000000004</v>
      </c>
      <c r="AC13" s="38"/>
      <c r="AD13" s="38"/>
      <c r="AE13" s="38"/>
      <c r="AF13" s="17"/>
      <c r="AG13" s="17"/>
      <c r="AH13" s="17"/>
      <c r="AI13" s="17"/>
      <c r="AJ13" s="17"/>
    </row>
    <row r="14" spans="1:36" ht="50.1" customHeight="1" x14ac:dyDescent="0.25">
      <c r="B14" s="56" t="s">
        <v>821</v>
      </c>
      <c r="C14" s="56"/>
      <c r="D14" s="56"/>
      <c r="E14" s="56"/>
      <c r="F14" s="56"/>
      <c r="G14" s="56"/>
      <c r="H14" s="56"/>
      <c r="I14" s="56"/>
      <c r="K14" s="2"/>
      <c r="L14" s="2"/>
      <c r="M14" s="2"/>
      <c r="N14" s="2"/>
      <c r="O14" s="2"/>
      <c r="P14" s="2"/>
      <c r="Q14" s="13"/>
      <c r="R14" s="14"/>
      <c r="T14" s="17"/>
      <c r="U14" s="17"/>
      <c r="V14" s="17"/>
      <c r="W14" s="17"/>
      <c r="X14" s="17"/>
      <c r="Y14" s="17"/>
      <c r="Z14" s="17"/>
      <c r="AA14" s="17"/>
      <c r="AB14" s="17"/>
      <c r="AC14" s="17"/>
      <c r="AD14" s="17"/>
      <c r="AE14" s="17"/>
      <c r="AF14" s="17"/>
      <c r="AG14" s="17"/>
      <c r="AH14" s="17"/>
      <c r="AI14" s="17"/>
      <c r="AJ14" s="17"/>
    </row>
    <row r="15" spans="1:36" ht="94.5" x14ac:dyDescent="0.25">
      <c r="B15" s="1" t="s">
        <v>100</v>
      </c>
      <c r="C15" s="1" t="s">
        <v>162</v>
      </c>
      <c r="D15" s="1" t="s">
        <v>163</v>
      </c>
      <c r="E15" s="5" t="s">
        <v>101</v>
      </c>
      <c r="F15" s="49" t="s">
        <v>824</v>
      </c>
      <c r="G15" s="5" t="s">
        <v>102</v>
      </c>
      <c r="H15" s="5" t="s">
        <v>103</v>
      </c>
      <c r="I15" s="6" t="s">
        <v>164</v>
      </c>
      <c r="J15" s="51"/>
      <c r="K15" s="52" t="s">
        <v>55</v>
      </c>
      <c r="L15" s="52" t="s">
        <v>54</v>
      </c>
      <c r="M15" s="52" t="s">
        <v>56</v>
      </c>
      <c r="N15" s="52" t="s">
        <v>400</v>
      </c>
      <c r="O15" s="52" t="s">
        <v>57</v>
      </c>
      <c r="P15" s="52"/>
      <c r="T15" s="17"/>
      <c r="U15" s="17"/>
      <c r="V15" s="17"/>
      <c r="W15" s="17"/>
      <c r="X15" s="17"/>
      <c r="Y15" s="17"/>
      <c r="Z15" s="17"/>
      <c r="AA15" s="17"/>
      <c r="AB15" s="17"/>
      <c r="AC15" s="17"/>
      <c r="AD15" s="17"/>
      <c r="AE15" s="17"/>
      <c r="AF15" s="17"/>
      <c r="AG15" s="17"/>
      <c r="AH15" s="17"/>
      <c r="AI15" s="17"/>
      <c r="AJ15" s="17"/>
    </row>
    <row r="16" spans="1:36" ht="84" x14ac:dyDescent="0.25">
      <c r="A16" s="15"/>
      <c r="B16" s="23" t="s">
        <v>184</v>
      </c>
      <c r="C16" s="22" t="s">
        <v>7</v>
      </c>
      <c r="D16" s="22" t="s">
        <v>84</v>
      </c>
      <c r="E16" s="22" t="s">
        <v>451</v>
      </c>
      <c r="F16" s="46">
        <v>0</v>
      </c>
      <c r="G16" s="22" t="s">
        <v>853</v>
      </c>
      <c r="H16" s="43" t="s">
        <v>8</v>
      </c>
      <c r="I16" s="35" t="str">
        <f t="shared" ref="I16:I47" si="0">IF(J16&gt;=1000,"***",(IF(J16&lt;100,"*","**")))</f>
        <v>***</v>
      </c>
      <c r="J16" s="20">
        <f t="shared" ref="J16:J37" si="1">K16*L16*M16*N16*O16</f>
        <v>1041347.991688767</v>
      </c>
      <c r="K16" s="19">
        <v>17.405999999999999</v>
      </c>
      <c r="L16" s="20">
        <v>49</v>
      </c>
      <c r="M16" s="19">
        <v>7.3940000000000001</v>
      </c>
      <c r="N16" s="19">
        <v>22.15</v>
      </c>
      <c r="O16" s="19">
        <v>7.4550000000000001</v>
      </c>
      <c r="P16" s="20">
        <f t="array" ref="P16">SUBTOTAL(2,F16)</f>
        <v>1</v>
      </c>
    </row>
    <row r="17" spans="1:28" ht="178.5" customHeight="1" x14ac:dyDescent="0.25">
      <c r="A17" s="21"/>
      <c r="B17" s="23" t="s">
        <v>225</v>
      </c>
      <c r="C17" s="22" t="s">
        <v>98</v>
      </c>
      <c r="D17" s="22" t="s">
        <v>226</v>
      </c>
      <c r="E17" s="22" t="s">
        <v>603</v>
      </c>
      <c r="F17" s="46" t="s">
        <v>822</v>
      </c>
      <c r="G17" s="22" t="s">
        <v>5</v>
      </c>
      <c r="H17" s="43" t="s">
        <v>227</v>
      </c>
      <c r="I17" s="35" t="str">
        <f t="shared" si="0"/>
        <v>***</v>
      </c>
      <c r="J17" s="20">
        <f t="shared" si="1"/>
        <v>280256.22731621662</v>
      </c>
      <c r="K17" s="19">
        <v>38.137999999999998</v>
      </c>
      <c r="L17" s="20">
        <v>3</v>
      </c>
      <c r="M17" s="19">
        <v>21.936</v>
      </c>
      <c r="N17" s="19">
        <v>13.33</v>
      </c>
      <c r="O17" s="19">
        <v>8.3770000000000007</v>
      </c>
      <c r="P17" s="20">
        <f t="array" ref="P17">SUBTOTAL(2,F17)</f>
        <v>0</v>
      </c>
    </row>
    <row r="18" spans="1:28" ht="188.25" customHeight="1" x14ac:dyDescent="0.35">
      <c r="A18" s="21"/>
      <c r="B18" s="23" t="s">
        <v>225</v>
      </c>
      <c r="C18" s="22" t="s">
        <v>98</v>
      </c>
      <c r="D18" s="22" t="s">
        <v>228</v>
      </c>
      <c r="E18" s="22" t="s">
        <v>603</v>
      </c>
      <c r="F18" s="46" t="s">
        <v>822</v>
      </c>
      <c r="G18" s="22" t="s">
        <v>5</v>
      </c>
      <c r="H18" s="43" t="s">
        <v>227</v>
      </c>
      <c r="I18" s="35" t="str">
        <f t="shared" si="0"/>
        <v>***</v>
      </c>
      <c r="J18" s="20">
        <f t="shared" si="1"/>
        <v>280256.22731621662</v>
      </c>
      <c r="K18" s="19">
        <v>38.137999999999998</v>
      </c>
      <c r="L18" s="20">
        <v>3</v>
      </c>
      <c r="M18" s="19">
        <v>21.936</v>
      </c>
      <c r="N18" s="19">
        <v>13.33</v>
      </c>
      <c r="O18" s="19">
        <v>8.3770000000000007</v>
      </c>
      <c r="P18" s="20">
        <f t="array" ref="P18">SUBTOTAL(2,F18)</f>
        <v>0</v>
      </c>
      <c r="R18" s="53"/>
    </row>
    <row r="19" spans="1:28" ht="75" x14ac:dyDescent="0.25">
      <c r="A19" s="17"/>
      <c r="B19" s="23" t="s">
        <v>186</v>
      </c>
      <c r="C19" s="22" t="s">
        <v>38</v>
      </c>
      <c r="D19" s="22" t="s">
        <v>1101</v>
      </c>
      <c r="E19" s="22" t="s">
        <v>1104</v>
      </c>
      <c r="F19" s="46" t="s">
        <v>1081</v>
      </c>
      <c r="G19" s="22" t="s">
        <v>5</v>
      </c>
      <c r="H19" s="43" t="s">
        <v>159</v>
      </c>
      <c r="I19" s="35" t="str">
        <f t="shared" si="0"/>
        <v>***</v>
      </c>
      <c r="J19" s="20">
        <f t="shared" si="1"/>
        <v>280256.22731621662</v>
      </c>
      <c r="K19" s="19">
        <v>38.137999999999998</v>
      </c>
      <c r="L19" s="20">
        <v>3</v>
      </c>
      <c r="M19" s="19">
        <v>21.936</v>
      </c>
      <c r="N19" s="19">
        <v>13.33</v>
      </c>
      <c r="O19" s="19">
        <v>8.3770000000000007</v>
      </c>
      <c r="P19" s="20">
        <f t="array" ref="P19">SUBTOTAL(2,F19)</f>
        <v>0</v>
      </c>
    </row>
    <row r="20" spans="1:28" ht="90" x14ac:dyDescent="0.25">
      <c r="A20" s="15"/>
      <c r="B20" s="23" t="s">
        <v>185</v>
      </c>
      <c r="C20" s="22" t="s">
        <v>1</v>
      </c>
      <c r="D20" s="22" t="s">
        <v>178</v>
      </c>
      <c r="E20" s="22" t="s">
        <v>444</v>
      </c>
      <c r="F20" s="46">
        <f>LOG(317)</f>
        <v>2.5010592622177517</v>
      </c>
      <c r="G20" s="22" t="s">
        <v>30</v>
      </c>
      <c r="H20" s="43" t="s">
        <v>177</v>
      </c>
      <c r="I20" s="35" t="str">
        <f t="shared" si="0"/>
        <v>***</v>
      </c>
      <c r="J20" s="20">
        <f t="shared" si="1"/>
        <v>227573.6100626413</v>
      </c>
      <c r="K20" s="19">
        <v>35.289000000000001</v>
      </c>
      <c r="L20" s="20">
        <v>21</v>
      </c>
      <c r="M20" s="19">
        <v>5.1970000000000001</v>
      </c>
      <c r="N20" s="19">
        <v>6.67</v>
      </c>
      <c r="O20" s="19">
        <v>8.859</v>
      </c>
      <c r="P20" s="20">
        <f t="array" ref="P20">SUBTOTAL(2,F20)</f>
        <v>1</v>
      </c>
    </row>
    <row r="21" spans="1:28" ht="90" x14ac:dyDescent="0.25">
      <c r="A21" s="15"/>
      <c r="B21" s="23" t="s">
        <v>185</v>
      </c>
      <c r="C21" s="22" t="s">
        <v>1</v>
      </c>
      <c r="D21" s="22" t="s">
        <v>180</v>
      </c>
      <c r="E21" s="22" t="s">
        <v>443</v>
      </c>
      <c r="F21" s="46">
        <f>LOG(177)</f>
        <v>2.2479732663618068</v>
      </c>
      <c r="G21" s="22" t="s">
        <v>30</v>
      </c>
      <c r="H21" s="43" t="s">
        <v>177</v>
      </c>
      <c r="I21" s="35" t="str">
        <f t="shared" si="0"/>
        <v>***</v>
      </c>
      <c r="J21" s="20">
        <f t="shared" si="1"/>
        <v>227573.6100626413</v>
      </c>
      <c r="K21" s="19">
        <v>35.289000000000001</v>
      </c>
      <c r="L21" s="20">
        <v>21</v>
      </c>
      <c r="M21" s="19">
        <v>5.1970000000000001</v>
      </c>
      <c r="N21" s="19">
        <v>6.67</v>
      </c>
      <c r="O21" s="19">
        <v>8.859</v>
      </c>
      <c r="P21" s="20">
        <f t="array" ref="P21">SUBTOTAL(2,F21)</f>
        <v>1</v>
      </c>
      <c r="AA21" s="7"/>
      <c r="AB21" s="7"/>
    </row>
    <row r="22" spans="1:28" ht="90" x14ac:dyDescent="0.25">
      <c r="A22" s="15"/>
      <c r="B22" s="23" t="s">
        <v>185</v>
      </c>
      <c r="C22" s="22" t="s">
        <v>1</v>
      </c>
      <c r="D22" s="22" t="s">
        <v>179</v>
      </c>
      <c r="E22" s="22" t="s">
        <v>442</v>
      </c>
      <c r="F22" s="46">
        <f>LOG(172)</f>
        <v>2.2355284469075487</v>
      </c>
      <c r="G22" s="22" t="s">
        <v>30</v>
      </c>
      <c r="H22" s="43" t="s">
        <v>177</v>
      </c>
      <c r="I22" s="35" t="str">
        <f t="shared" si="0"/>
        <v>***</v>
      </c>
      <c r="J22" s="20">
        <f t="shared" si="1"/>
        <v>227573.6100626413</v>
      </c>
      <c r="K22" s="19">
        <v>35.289000000000001</v>
      </c>
      <c r="L22" s="20">
        <v>21</v>
      </c>
      <c r="M22" s="19">
        <v>5.1970000000000001</v>
      </c>
      <c r="N22" s="19">
        <v>6.67</v>
      </c>
      <c r="O22" s="19">
        <v>8.859</v>
      </c>
      <c r="P22" s="20">
        <f t="array" ref="P22">SUBTOTAL(2,F22)</f>
        <v>1</v>
      </c>
    </row>
    <row r="23" spans="1:28" ht="90" x14ac:dyDescent="0.25">
      <c r="A23" s="15"/>
      <c r="B23" s="23" t="s">
        <v>185</v>
      </c>
      <c r="C23" s="22" t="s">
        <v>1</v>
      </c>
      <c r="D23" s="22" t="s">
        <v>224</v>
      </c>
      <c r="E23" s="22" t="s">
        <v>441</v>
      </c>
      <c r="F23" s="46">
        <v>0</v>
      </c>
      <c r="G23" s="22" t="s">
        <v>30</v>
      </c>
      <c r="H23" s="43" t="s">
        <v>177</v>
      </c>
      <c r="I23" s="35" t="str">
        <f t="shared" si="0"/>
        <v>***</v>
      </c>
      <c r="J23" s="20">
        <f t="shared" si="1"/>
        <v>227573.6100626413</v>
      </c>
      <c r="K23" s="19">
        <v>35.289000000000001</v>
      </c>
      <c r="L23" s="20">
        <v>21</v>
      </c>
      <c r="M23" s="19">
        <v>5.1970000000000001</v>
      </c>
      <c r="N23" s="19">
        <v>6.67</v>
      </c>
      <c r="O23" s="19">
        <v>8.859</v>
      </c>
      <c r="P23" s="20">
        <f t="array" ref="P23">SUBTOTAL(2,F23)</f>
        <v>1</v>
      </c>
    </row>
    <row r="24" spans="1:28" ht="105" x14ac:dyDescent="0.25">
      <c r="B24" s="23" t="s">
        <v>187</v>
      </c>
      <c r="C24" s="22" t="s">
        <v>38</v>
      </c>
      <c r="D24" s="22" t="s">
        <v>1102</v>
      </c>
      <c r="E24" s="22" t="s">
        <v>574</v>
      </c>
      <c r="F24" s="46">
        <v>3</v>
      </c>
      <c r="G24" s="22" t="s">
        <v>5</v>
      </c>
      <c r="H24" s="43" t="s">
        <v>144</v>
      </c>
      <c r="I24" s="35" t="str">
        <f t="shared" si="0"/>
        <v>***</v>
      </c>
      <c r="J24" s="20">
        <f t="shared" si="1"/>
        <v>38444.85688627584</v>
      </c>
      <c r="K24" s="19">
        <v>5.5279999999999996</v>
      </c>
      <c r="L24" s="20">
        <v>132</v>
      </c>
      <c r="M24" s="19">
        <v>2.6920000000000002</v>
      </c>
      <c r="N24" s="19">
        <v>7.49</v>
      </c>
      <c r="O24" s="19">
        <v>2.613</v>
      </c>
      <c r="P24" s="20">
        <f t="array" ref="P24">SUBTOTAL(2,F24)</f>
        <v>1</v>
      </c>
    </row>
    <row r="25" spans="1:28" ht="105" x14ac:dyDescent="0.25">
      <c r="A25" s="17"/>
      <c r="B25" s="23" t="s">
        <v>187</v>
      </c>
      <c r="C25" s="22" t="s">
        <v>38</v>
      </c>
      <c r="D25" s="22" t="s">
        <v>1103</v>
      </c>
      <c r="E25" s="22" t="s">
        <v>573</v>
      </c>
      <c r="F25" s="46">
        <v>2</v>
      </c>
      <c r="G25" s="22" t="s">
        <v>5</v>
      </c>
      <c r="H25" s="43" t="s">
        <v>144</v>
      </c>
      <c r="I25" s="35" t="str">
        <f t="shared" si="0"/>
        <v>***</v>
      </c>
      <c r="J25" s="20">
        <f t="shared" si="1"/>
        <v>38444.85688627584</v>
      </c>
      <c r="K25" s="19">
        <v>5.5279999999999996</v>
      </c>
      <c r="L25" s="20">
        <v>132</v>
      </c>
      <c r="M25" s="19">
        <v>2.6920000000000002</v>
      </c>
      <c r="N25" s="19">
        <v>7.49</v>
      </c>
      <c r="O25" s="19">
        <v>2.613</v>
      </c>
      <c r="P25" s="20">
        <f t="array" ref="P25">SUBTOTAL(2,F25)</f>
        <v>1</v>
      </c>
    </row>
    <row r="26" spans="1:28" ht="90" x14ac:dyDescent="0.25">
      <c r="A26" s="17"/>
      <c r="B26" s="23" t="s">
        <v>187</v>
      </c>
      <c r="C26" s="22" t="s">
        <v>36</v>
      </c>
      <c r="D26" s="22" t="s">
        <v>704</v>
      </c>
      <c r="E26" s="22" t="s">
        <v>708</v>
      </c>
      <c r="F26" s="46">
        <v>4</v>
      </c>
      <c r="G26" s="22" t="s">
        <v>854</v>
      </c>
      <c r="H26" s="43" t="s">
        <v>155</v>
      </c>
      <c r="I26" s="35" t="str">
        <f t="shared" si="0"/>
        <v>***</v>
      </c>
      <c r="J26" s="20">
        <f t="shared" si="1"/>
        <v>38153.607970470715</v>
      </c>
      <c r="K26" s="19">
        <v>5.5279999999999996</v>
      </c>
      <c r="L26" s="20">
        <v>131</v>
      </c>
      <c r="M26" s="19">
        <v>2.6920000000000002</v>
      </c>
      <c r="N26" s="19">
        <v>7.49</v>
      </c>
      <c r="O26" s="19">
        <v>2.613</v>
      </c>
      <c r="P26" s="20">
        <f t="array" ref="P26">SUBTOTAL(2,F26)</f>
        <v>1</v>
      </c>
    </row>
    <row r="27" spans="1:28" ht="90" x14ac:dyDescent="0.25">
      <c r="A27" s="15"/>
      <c r="B27" s="23" t="s">
        <v>187</v>
      </c>
      <c r="C27" s="22" t="s">
        <v>36</v>
      </c>
      <c r="D27" s="22" t="s">
        <v>703</v>
      </c>
      <c r="E27" s="22" t="s">
        <v>708</v>
      </c>
      <c r="F27" s="46">
        <v>4</v>
      </c>
      <c r="G27" s="22" t="s">
        <v>854</v>
      </c>
      <c r="H27" s="43" t="s">
        <v>155</v>
      </c>
      <c r="I27" s="35" t="str">
        <f t="shared" si="0"/>
        <v>***</v>
      </c>
      <c r="J27" s="20">
        <f t="shared" si="1"/>
        <v>38153.607970470715</v>
      </c>
      <c r="K27" s="19">
        <v>5.5279999999999996</v>
      </c>
      <c r="L27" s="20">
        <v>131</v>
      </c>
      <c r="M27" s="19">
        <v>2.6920000000000002</v>
      </c>
      <c r="N27" s="19">
        <v>7.49</v>
      </c>
      <c r="O27" s="19">
        <v>2.613</v>
      </c>
      <c r="P27" s="20">
        <f t="array" ref="P27">SUBTOTAL(2,F27)</f>
        <v>1</v>
      </c>
    </row>
    <row r="28" spans="1:28" ht="90" x14ac:dyDescent="0.25">
      <c r="A28" s="17"/>
      <c r="B28" s="23" t="s">
        <v>187</v>
      </c>
      <c r="C28" s="22" t="s">
        <v>36</v>
      </c>
      <c r="D28" s="22" t="s">
        <v>485</v>
      </c>
      <c r="E28" s="22" t="s">
        <v>231</v>
      </c>
      <c r="F28" s="46">
        <v>4</v>
      </c>
      <c r="G28" s="22" t="s">
        <v>856</v>
      </c>
      <c r="H28" s="43" t="s">
        <v>155</v>
      </c>
      <c r="I28" s="35" t="str">
        <f t="shared" si="0"/>
        <v>***</v>
      </c>
      <c r="J28" s="20">
        <f t="shared" si="1"/>
        <v>38153.607970470715</v>
      </c>
      <c r="K28" s="19">
        <v>5.5279999999999996</v>
      </c>
      <c r="L28" s="20">
        <v>131</v>
      </c>
      <c r="M28" s="19">
        <v>2.6920000000000002</v>
      </c>
      <c r="N28" s="19">
        <v>7.49</v>
      </c>
      <c r="O28" s="19">
        <v>2.613</v>
      </c>
      <c r="P28" s="20">
        <f t="array" ref="P28">SUBTOTAL(2,F28)</f>
        <v>1</v>
      </c>
    </row>
    <row r="29" spans="1:28" ht="90" x14ac:dyDescent="0.25">
      <c r="A29" s="17"/>
      <c r="B29" s="23" t="s">
        <v>187</v>
      </c>
      <c r="C29" s="22" t="s">
        <v>36</v>
      </c>
      <c r="D29" s="22" t="s">
        <v>699</v>
      </c>
      <c r="E29" s="22" t="s">
        <v>707</v>
      </c>
      <c r="F29" s="46">
        <v>3</v>
      </c>
      <c r="G29" s="22" t="s">
        <v>854</v>
      </c>
      <c r="H29" s="43" t="s">
        <v>155</v>
      </c>
      <c r="I29" s="35" t="str">
        <f t="shared" si="0"/>
        <v>***</v>
      </c>
      <c r="J29" s="20">
        <f t="shared" si="1"/>
        <v>38153.607970470715</v>
      </c>
      <c r="K29" s="19">
        <v>5.5279999999999996</v>
      </c>
      <c r="L29" s="20">
        <v>131</v>
      </c>
      <c r="M29" s="19">
        <v>2.6920000000000002</v>
      </c>
      <c r="N29" s="19">
        <v>7.49</v>
      </c>
      <c r="O29" s="19">
        <v>2.613</v>
      </c>
      <c r="P29" s="20">
        <f t="array" ref="P29">SUBTOTAL(2,F29)</f>
        <v>1</v>
      </c>
      <c r="Q29" s="15"/>
    </row>
    <row r="30" spans="1:28" ht="90" x14ac:dyDescent="0.25">
      <c r="A30" s="15"/>
      <c r="B30" s="23" t="s">
        <v>187</v>
      </c>
      <c r="C30" s="22" t="s">
        <v>36</v>
      </c>
      <c r="D30" s="22" t="s">
        <v>702</v>
      </c>
      <c r="E30" s="22" t="s">
        <v>707</v>
      </c>
      <c r="F30" s="46">
        <v>3</v>
      </c>
      <c r="G30" s="22" t="s">
        <v>854</v>
      </c>
      <c r="H30" s="43" t="s">
        <v>155</v>
      </c>
      <c r="I30" s="35" t="str">
        <f t="shared" si="0"/>
        <v>***</v>
      </c>
      <c r="J30" s="20">
        <f t="shared" si="1"/>
        <v>38153.607970470715</v>
      </c>
      <c r="K30" s="19">
        <v>5.5279999999999996</v>
      </c>
      <c r="L30" s="20">
        <v>131</v>
      </c>
      <c r="M30" s="19">
        <v>2.6920000000000002</v>
      </c>
      <c r="N30" s="19">
        <v>7.49</v>
      </c>
      <c r="O30" s="19">
        <v>2.613</v>
      </c>
      <c r="P30" s="20">
        <f t="array" ref="P30">SUBTOTAL(2,F30)</f>
        <v>1</v>
      </c>
      <c r="Q30" s="15"/>
    </row>
    <row r="31" spans="1:28" ht="90" x14ac:dyDescent="0.25">
      <c r="A31" s="17"/>
      <c r="B31" s="23" t="s">
        <v>187</v>
      </c>
      <c r="C31" s="22" t="s">
        <v>36</v>
      </c>
      <c r="D31" s="22" t="s">
        <v>156</v>
      </c>
      <c r="E31" s="22" t="s">
        <v>483</v>
      </c>
      <c r="F31" s="46">
        <v>3</v>
      </c>
      <c r="G31" s="22" t="s">
        <v>854</v>
      </c>
      <c r="H31" s="43" t="s">
        <v>155</v>
      </c>
      <c r="I31" s="35" t="str">
        <f t="shared" si="0"/>
        <v>***</v>
      </c>
      <c r="J31" s="20">
        <f t="shared" si="1"/>
        <v>38153.607970470715</v>
      </c>
      <c r="K31" s="19">
        <v>5.5279999999999996</v>
      </c>
      <c r="L31" s="20">
        <v>131</v>
      </c>
      <c r="M31" s="19">
        <v>2.6920000000000002</v>
      </c>
      <c r="N31" s="19">
        <v>7.49</v>
      </c>
      <c r="O31" s="19">
        <v>2.613</v>
      </c>
      <c r="P31" s="20">
        <f t="array" ref="P31">SUBTOTAL(2,F31)</f>
        <v>1</v>
      </c>
      <c r="Q31" s="15"/>
    </row>
    <row r="32" spans="1:28" ht="90" x14ac:dyDescent="0.25">
      <c r="A32" s="17"/>
      <c r="B32" s="23" t="s">
        <v>187</v>
      </c>
      <c r="C32" s="22" t="s">
        <v>36</v>
      </c>
      <c r="D32" s="22" t="s">
        <v>698</v>
      </c>
      <c r="E32" s="22" t="s">
        <v>706</v>
      </c>
      <c r="F32" s="46">
        <v>2</v>
      </c>
      <c r="G32" s="22" t="s">
        <v>854</v>
      </c>
      <c r="H32" s="43" t="s">
        <v>155</v>
      </c>
      <c r="I32" s="35" t="str">
        <f t="shared" si="0"/>
        <v>***</v>
      </c>
      <c r="J32" s="20">
        <f t="shared" si="1"/>
        <v>38153.607970470715</v>
      </c>
      <c r="K32" s="19">
        <v>5.5279999999999996</v>
      </c>
      <c r="L32" s="20">
        <v>131</v>
      </c>
      <c r="M32" s="19">
        <v>2.6920000000000002</v>
      </c>
      <c r="N32" s="19">
        <v>7.49</v>
      </c>
      <c r="O32" s="19">
        <v>2.613</v>
      </c>
      <c r="P32" s="20">
        <f t="array" ref="P32">SUBTOTAL(2,F32)</f>
        <v>1</v>
      </c>
      <c r="Q32" s="15"/>
    </row>
    <row r="33" spans="1:17" ht="90" x14ac:dyDescent="0.25">
      <c r="A33" s="15"/>
      <c r="B33" s="23" t="s">
        <v>187</v>
      </c>
      <c r="C33" s="22" t="s">
        <v>36</v>
      </c>
      <c r="D33" s="22" t="s">
        <v>701</v>
      </c>
      <c r="E33" s="22" t="s">
        <v>706</v>
      </c>
      <c r="F33" s="46">
        <v>2</v>
      </c>
      <c r="G33" s="22" t="s">
        <v>854</v>
      </c>
      <c r="H33" s="43" t="s">
        <v>155</v>
      </c>
      <c r="I33" s="35" t="str">
        <f t="shared" si="0"/>
        <v>***</v>
      </c>
      <c r="J33" s="20">
        <f t="shared" si="1"/>
        <v>38153.607970470715</v>
      </c>
      <c r="K33" s="19">
        <v>5.5279999999999996</v>
      </c>
      <c r="L33" s="20">
        <v>131</v>
      </c>
      <c r="M33" s="19">
        <v>2.6920000000000002</v>
      </c>
      <c r="N33" s="19">
        <v>7.49</v>
      </c>
      <c r="O33" s="19">
        <v>2.613</v>
      </c>
      <c r="P33" s="20">
        <f t="array" ref="P33">SUBTOTAL(2,F33)</f>
        <v>1</v>
      </c>
      <c r="Q33" s="15"/>
    </row>
    <row r="34" spans="1:17" ht="90" x14ac:dyDescent="0.25">
      <c r="A34" s="17"/>
      <c r="B34" s="23" t="s">
        <v>187</v>
      </c>
      <c r="C34" s="22" t="s">
        <v>36</v>
      </c>
      <c r="D34" s="22" t="s">
        <v>482</v>
      </c>
      <c r="E34" s="22" t="s">
        <v>484</v>
      </c>
      <c r="F34" s="46">
        <v>2</v>
      </c>
      <c r="G34" s="22" t="s">
        <v>854</v>
      </c>
      <c r="H34" s="43" t="s">
        <v>155</v>
      </c>
      <c r="I34" s="35" t="str">
        <f t="shared" si="0"/>
        <v>***</v>
      </c>
      <c r="J34" s="20">
        <f t="shared" si="1"/>
        <v>38153.607970470715</v>
      </c>
      <c r="K34" s="19">
        <v>5.5279999999999996</v>
      </c>
      <c r="L34" s="20">
        <v>131</v>
      </c>
      <c r="M34" s="19">
        <v>2.6920000000000002</v>
      </c>
      <c r="N34" s="19">
        <v>7.49</v>
      </c>
      <c r="O34" s="19">
        <v>2.613</v>
      </c>
      <c r="P34" s="20">
        <f t="array" ref="P34">SUBTOTAL(2,F34)</f>
        <v>1</v>
      </c>
      <c r="Q34" s="15"/>
    </row>
    <row r="35" spans="1:17" ht="90" x14ac:dyDescent="0.25">
      <c r="A35" s="17"/>
      <c r="B35" s="23" t="s">
        <v>187</v>
      </c>
      <c r="C35" s="22" t="s">
        <v>36</v>
      </c>
      <c r="D35" s="22" t="s">
        <v>697</v>
      </c>
      <c r="E35" s="22" t="s">
        <v>705</v>
      </c>
      <c r="F35" s="46">
        <v>1</v>
      </c>
      <c r="G35" s="22" t="s">
        <v>854</v>
      </c>
      <c r="H35" s="43" t="s">
        <v>155</v>
      </c>
      <c r="I35" s="35" t="str">
        <f t="shared" si="0"/>
        <v>***</v>
      </c>
      <c r="J35" s="20">
        <f t="shared" si="1"/>
        <v>38153.607970470715</v>
      </c>
      <c r="K35" s="19">
        <v>5.5279999999999996</v>
      </c>
      <c r="L35" s="20">
        <v>131</v>
      </c>
      <c r="M35" s="19">
        <v>2.6920000000000002</v>
      </c>
      <c r="N35" s="19">
        <v>7.49</v>
      </c>
      <c r="O35" s="19">
        <v>2.613</v>
      </c>
      <c r="P35" s="20">
        <f t="array" ref="P35">SUBTOTAL(2,F35)</f>
        <v>1</v>
      </c>
      <c r="Q35" s="15"/>
    </row>
    <row r="36" spans="1:17" ht="90" x14ac:dyDescent="0.25">
      <c r="A36" s="15"/>
      <c r="B36" s="23" t="s">
        <v>187</v>
      </c>
      <c r="C36" s="22" t="s">
        <v>36</v>
      </c>
      <c r="D36" s="22" t="s">
        <v>700</v>
      </c>
      <c r="E36" s="22" t="s">
        <v>705</v>
      </c>
      <c r="F36" s="46">
        <v>1</v>
      </c>
      <c r="G36" s="22" t="s">
        <v>854</v>
      </c>
      <c r="H36" s="43" t="s">
        <v>155</v>
      </c>
      <c r="I36" s="35" t="str">
        <f t="shared" si="0"/>
        <v>***</v>
      </c>
      <c r="J36" s="20">
        <f t="shared" si="1"/>
        <v>38153.607970470715</v>
      </c>
      <c r="K36" s="19">
        <v>5.5279999999999996</v>
      </c>
      <c r="L36" s="20">
        <v>131</v>
      </c>
      <c r="M36" s="19">
        <v>2.6920000000000002</v>
      </c>
      <c r="N36" s="19">
        <v>7.49</v>
      </c>
      <c r="O36" s="19">
        <v>2.613</v>
      </c>
      <c r="P36" s="20">
        <f t="array" ref="P36">SUBTOTAL(2,F36)</f>
        <v>1</v>
      </c>
      <c r="Q36" s="15"/>
    </row>
    <row r="37" spans="1:17" ht="90" x14ac:dyDescent="0.25">
      <c r="A37" s="15"/>
      <c r="B37" s="23" t="s">
        <v>187</v>
      </c>
      <c r="C37" s="22" t="s">
        <v>36</v>
      </c>
      <c r="D37" s="22" t="s">
        <v>480</v>
      </c>
      <c r="E37" s="22" t="s">
        <v>481</v>
      </c>
      <c r="F37" s="46">
        <v>1</v>
      </c>
      <c r="G37" s="22" t="s">
        <v>854</v>
      </c>
      <c r="H37" s="43" t="s">
        <v>155</v>
      </c>
      <c r="I37" s="35" t="str">
        <f t="shared" si="0"/>
        <v>***</v>
      </c>
      <c r="J37" s="20">
        <f t="shared" si="1"/>
        <v>38153.607970470715</v>
      </c>
      <c r="K37" s="19">
        <v>5.5279999999999996</v>
      </c>
      <c r="L37" s="20">
        <v>131</v>
      </c>
      <c r="M37" s="19">
        <v>2.6920000000000002</v>
      </c>
      <c r="N37" s="19">
        <v>7.49</v>
      </c>
      <c r="O37" s="19">
        <v>2.613</v>
      </c>
      <c r="P37" s="20">
        <f t="array" ref="P37">SUBTOTAL(2,F37)</f>
        <v>1</v>
      </c>
      <c r="Q37" s="15"/>
    </row>
    <row r="38" spans="1:17" ht="75" x14ac:dyDescent="0.25">
      <c r="A38" s="15"/>
      <c r="B38" s="23" t="s">
        <v>186</v>
      </c>
      <c r="C38" s="22" t="s">
        <v>38</v>
      </c>
      <c r="D38" s="22" t="s">
        <v>232</v>
      </c>
      <c r="E38" s="22" t="s">
        <v>577</v>
      </c>
      <c r="F38" s="46" t="s">
        <v>1084</v>
      </c>
      <c r="G38" s="22" t="s">
        <v>1085</v>
      </c>
      <c r="H38" s="43" t="s">
        <v>213</v>
      </c>
      <c r="I38" s="35" t="str">
        <f t="shared" si="0"/>
        <v>***</v>
      </c>
      <c r="J38" s="20">
        <v>21380.199708707842</v>
      </c>
      <c r="K38" s="19">
        <v>5.3929999999999998</v>
      </c>
      <c r="L38" s="20">
        <v>102</v>
      </c>
      <c r="M38" s="19">
        <v>2.6640000000000001</v>
      </c>
      <c r="N38" s="19">
        <v>6.26</v>
      </c>
      <c r="O38" s="19">
        <v>1.718</v>
      </c>
      <c r="P38" s="20">
        <f t="array" ref="P38">SUBTOTAL(2,F38)</f>
        <v>0</v>
      </c>
      <c r="Q38" s="15"/>
    </row>
    <row r="39" spans="1:17" ht="63" x14ac:dyDescent="0.25">
      <c r="A39" s="15"/>
      <c r="B39" s="23" t="s">
        <v>445</v>
      </c>
      <c r="C39" s="22" t="s">
        <v>31</v>
      </c>
      <c r="D39" s="22" t="s">
        <v>86</v>
      </c>
      <c r="E39" s="22" t="s">
        <v>230</v>
      </c>
      <c r="F39" s="46" t="s">
        <v>822</v>
      </c>
      <c r="G39" s="22" t="s">
        <v>3</v>
      </c>
      <c r="H39" s="43" t="s">
        <v>9</v>
      </c>
      <c r="I39" s="35" t="str">
        <f t="shared" si="0"/>
        <v>***</v>
      </c>
      <c r="J39" s="20">
        <f t="shared" ref="J39:J60" si="2">K39*L39*M39*N39*O39</f>
        <v>21102.651446987518</v>
      </c>
      <c r="K39" s="19">
        <v>8.8859999999999992</v>
      </c>
      <c r="L39" s="20">
        <v>36</v>
      </c>
      <c r="M39" s="19">
        <v>4.3410000000000002</v>
      </c>
      <c r="N39" s="19">
        <v>4.88</v>
      </c>
      <c r="O39" s="19">
        <v>3.1139999999999999</v>
      </c>
      <c r="P39" s="20">
        <f t="array" ref="P39">SUBTOTAL(2,F39)</f>
        <v>0</v>
      </c>
      <c r="Q39" s="15"/>
    </row>
    <row r="40" spans="1:17" ht="105" x14ac:dyDescent="0.25">
      <c r="A40" s="15"/>
      <c r="B40" s="23" t="s">
        <v>445</v>
      </c>
      <c r="C40" s="22" t="s">
        <v>45</v>
      </c>
      <c r="D40" s="22" t="s">
        <v>466</v>
      </c>
      <c r="E40" s="22" t="s">
        <v>465</v>
      </c>
      <c r="F40" s="46" t="s">
        <v>822</v>
      </c>
      <c r="G40" s="22" t="s">
        <v>855</v>
      </c>
      <c r="H40" s="43" t="s">
        <v>143</v>
      </c>
      <c r="I40" s="35" t="str">
        <f t="shared" si="0"/>
        <v>***</v>
      </c>
      <c r="J40" s="20">
        <f t="shared" si="2"/>
        <v>21102.651446987518</v>
      </c>
      <c r="K40" s="19">
        <v>8.8859999999999992</v>
      </c>
      <c r="L40" s="20">
        <v>36</v>
      </c>
      <c r="M40" s="19">
        <v>4.3410000000000002</v>
      </c>
      <c r="N40" s="19">
        <v>4.88</v>
      </c>
      <c r="O40" s="19">
        <v>3.1139999999999999</v>
      </c>
      <c r="P40" s="20">
        <f t="array" ref="P40">SUBTOTAL(2,F40)</f>
        <v>0</v>
      </c>
      <c r="Q40" s="15"/>
    </row>
    <row r="41" spans="1:17" ht="105" x14ac:dyDescent="0.25">
      <c r="A41" s="15"/>
      <c r="B41" s="23" t="s">
        <v>187</v>
      </c>
      <c r="C41" s="22" t="s">
        <v>36</v>
      </c>
      <c r="D41" s="22" t="s">
        <v>1033</v>
      </c>
      <c r="E41" s="22" t="s">
        <v>1031</v>
      </c>
      <c r="F41" s="46">
        <v>3</v>
      </c>
      <c r="G41" s="22" t="s">
        <v>1032</v>
      </c>
      <c r="H41" s="43" t="s">
        <v>158</v>
      </c>
      <c r="I41" s="35" t="str">
        <f t="shared" si="0"/>
        <v>***</v>
      </c>
      <c r="J41" s="20">
        <f t="shared" si="2"/>
        <v>14271.196874450879</v>
      </c>
      <c r="K41" s="19">
        <v>5.5279999999999996</v>
      </c>
      <c r="L41" s="20">
        <v>49</v>
      </c>
      <c r="M41" s="19">
        <v>2.6920000000000002</v>
      </c>
      <c r="N41" s="19">
        <v>7.49</v>
      </c>
      <c r="O41" s="19">
        <v>2.613</v>
      </c>
      <c r="P41" s="20">
        <f t="array" ref="P41">SUBTOTAL(2,F41)</f>
        <v>1</v>
      </c>
      <c r="Q41" s="15"/>
    </row>
    <row r="42" spans="1:17" ht="105" x14ac:dyDescent="0.25">
      <c r="A42" s="17"/>
      <c r="B42" s="23" t="s">
        <v>187</v>
      </c>
      <c r="C42" s="22" t="s">
        <v>36</v>
      </c>
      <c r="D42" s="22" t="s">
        <v>1034</v>
      </c>
      <c r="E42" s="22" t="s">
        <v>1031</v>
      </c>
      <c r="F42" s="46">
        <v>3</v>
      </c>
      <c r="G42" s="22" t="s">
        <v>1032</v>
      </c>
      <c r="H42" s="43" t="s">
        <v>158</v>
      </c>
      <c r="I42" s="35" t="str">
        <f t="shared" si="0"/>
        <v>***</v>
      </c>
      <c r="J42" s="20">
        <f t="shared" si="2"/>
        <v>14271.196874450879</v>
      </c>
      <c r="K42" s="19">
        <v>5.5279999999999996</v>
      </c>
      <c r="L42" s="20">
        <v>49</v>
      </c>
      <c r="M42" s="19">
        <v>2.6920000000000002</v>
      </c>
      <c r="N42" s="19">
        <v>7.49</v>
      </c>
      <c r="O42" s="19">
        <v>2.613</v>
      </c>
      <c r="P42" s="20">
        <f t="array" ref="P42">SUBTOTAL(2,F42)</f>
        <v>1</v>
      </c>
      <c r="Q42" s="15"/>
    </row>
    <row r="43" spans="1:17" ht="105" x14ac:dyDescent="0.25">
      <c r="A43" s="17"/>
      <c r="B43" s="23" t="s">
        <v>187</v>
      </c>
      <c r="C43" s="22" t="s">
        <v>36</v>
      </c>
      <c r="D43" s="22" t="s">
        <v>1035</v>
      </c>
      <c r="E43" s="22" t="s">
        <v>1031</v>
      </c>
      <c r="F43" s="46">
        <v>3</v>
      </c>
      <c r="G43" s="22" t="s">
        <v>1032</v>
      </c>
      <c r="H43" s="43" t="s">
        <v>158</v>
      </c>
      <c r="I43" s="35" t="str">
        <f t="shared" si="0"/>
        <v>***</v>
      </c>
      <c r="J43" s="20">
        <f t="shared" si="2"/>
        <v>14271.196874450879</v>
      </c>
      <c r="K43" s="19">
        <v>5.5279999999999996</v>
      </c>
      <c r="L43" s="20">
        <v>49</v>
      </c>
      <c r="M43" s="19">
        <v>2.6920000000000002</v>
      </c>
      <c r="N43" s="19">
        <v>7.49</v>
      </c>
      <c r="O43" s="19">
        <v>2.613</v>
      </c>
      <c r="P43" s="20">
        <f t="array" ref="P43">SUBTOTAL(2,F43)</f>
        <v>1</v>
      </c>
      <c r="Q43" s="15"/>
    </row>
    <row r="44" spans="1:17" ht="105" x14ac:dyDescent="0.25">
      <c r="A44" s="17"/>
      <c r="B44" s="23" t="s">
        <v>187</v>
      </c>
      <c r="C44" s="22" t="s">
        <v>36</v>
      </c>
      <c r="D44" s="22" t="s">
        <v>1030</v>
      </c>
      <c r="E44" s="22" t="s">
        <v>1031</v>
      </c>
      <c r="F44" s="46">
        <v>3</v>
      </c>
      <c r="G44" s="22" t="s">
        <v>1032</v>
      </c>
      <c r="H44" s="43" t="s">
        <v>158</v>
      </c>
      <c r="I44" s="35" t="str">
        <f t="shared" si="0"/>
        <v>***</v>
      </c>
      <c r="J44" s="20">
        <f t="shared" si="2"/>
        <v>14271.196874450879</v>
      </c>
      <c r="K44" s="19">
        <v>5.5279999999999996</v>
      </c>
      <c r="L44" s="20">
        <v>49</v>
      </c>
      <c r="M44" s="19">
        <v>2.6920000000000002</v>
      </c>
      <c r="N44" s="19">
        <v>7.49</v>
      </c>
      <c r="O44" s="19">
        <v>2.613</v>
      </c>
      <c r="P44" s="20">
        <f t="array" ref="P44">SUBTOTAL(2,F44)</f>
        <v>1</v>
      </c>
      <c r="Q44" s="15"/>
    </row>
    <row r="45" spans="1:17" ht="105" x14ac:dyDescent="0.25">
      <c r="A45" s="15"/>
      <c r="B45" s="23" t="s">
        <v>187</v>
      </c>
      <c r="C45" s="22" t="s">
        <v>233</v>
      </c>
      <c r="D45" s="22" t="s">
        <v>1091</v>
      </c>
      <c r="E45" s="22" t="s">
        <v>785</v>
      </c>
      <c r="F45" s="46">
        <v>2</v>
      </c>
      <c r="G45" s="22" t="s">
        <v>5</v>
      </c>
      <c r="H45" s="43" t="s">
        <v>158</v>
      </c>
      <c r="I45" s="35" t="str">
        <f t="shared" si="0"/>
        <v>***</v>
      </c>
      <c r="J45" s="20">
        <f t="shared" si="2"/>
        <v>14271.196874450879</v>
      </c>
      <c r="K45" s="19">
        <v>5.5279999999999996</v>
      </c>
      <c r="L45" s="20">
        <v>49</v>
      </c>
      <c r="M45" s="19">
        <v>2.6920000000000002</v>
      </c>
      <c r="N45" s="19">
        <v>7.49</v>
      </c>
      <c r="O45" s="19">
        <v>2.613</v>
      </c>
      <c r="P45" s="20">
        <f t="array" ref="P45">SUBTOTAL(2,F45)</f>
        <v>1</v>
      </c>
      <c r="Q45" s="15"/>
    </row>
    <row r="46" spans="1:17" ht="105" x14ac:dyDescent="0.25">
      <c r="A46" s="15"/>
      <c r="B46" s="23" t="s">
        <v>187</v>
      </c>
      <c r="C46" s="22" t="s">
        <v>34</v>
      </c>
      <c r="D46" s="22" t="s">
        <v>474</v>
      </c>
      <c r="E46" s="22" t="s">
        <v>961</v>
      </c>
      <c r="F46" s="46">
        <v>3</v>
      </c>
      <c r="G46" s="22" t="s">
        <v>854</v>
      </c>
      <c r="H46" s="43" t="s">
        <v>23</v>
      </c>
      <c r="I46" s="35" t="str">
        <f t="shared" si="0"/>
        <v>***</v>
      </c>
      <c r="J46" s="20">
        <f t="shared" si="2"/>
        <v>13551.178982208003</v>
      </c>
      <c r="K46" s="19">
        <v>3.6680000000000001</v>
      </c>
      <c r="L46" s="20">
        <v>428</v>
      </c>
      <c r="M46" s="19">
        <v>1.615</v>
      </c>
      <c r="N46" s="19">
        <v>4.08</v>
      </c>
      <c r="O46" s="19">
        <v>1.31</v>
      </c>
      <c r="P46" s="20">
        <f t="array" ref="P46">SUBTOTAL(2,F46)</f>
        <v>1</v>
      </c>
      <c r="Q46" s="15"/>
    </row>
    <row r="47" spans="1:17" ht="105" x14ac:dyDescent="0.25">
      <c r="A47" s="17"/>
      <c r="B47" s="23" t="s">
        <v>187</v>
      </c>
      <c r="C47" s="22" t="s">
        <v>34</v>
      </c>
      <c r="D47" s="22" t="s">
        <v>960</v>
      </c>
      <c r="E47" s="22" t="s">
        <v>962</v>
      </c>
      <c r="F47" s="46">
        <v>2</v>
      </c>
      <c r="G47" s="22" t="s">
        <v>854</v>
      </c>
      <c r="H47" s="43" t="s">
        <v>23</v>
      </c>
      <c r="I47" s="35" t="str">
        <f t="shared" si="0"/>
        <v>***</v>
      </c>
      <c r="J47" s="20">
        <f t="shared" si="2"/>
        <v>13551.178982208003</v>
      </c>
      <c r="K47" s="19">
        <v>3.6680000000000001</v>
      </c>
      <c r="L47" s="20">
        <v>428</v>
      </c>
      <c r="M47" s="19">
        <v>1.615</v>
      </c>
      <c r="N47" s="19">
        <v>4.08</v>
      </c>
      <c r="O47" s="19">
        <v>1.31</v>
      </c>
      <c r="P47" s="20">
        <f t="array" ref="P47">SUBTOTAL(2,F47)</f>
        <v>1</v>
      </c>
    </row>
    <row r="48" spans="1:17" ht="105" x14ac:dyDescent="0.25">
      <c r="A48" s="15"/>
      <c r="B48" s="23" t="s">
        <v>187</v>
      </c>
      <c r="C48" s="22" t="s">
        <v>36</v>
      </c>
      <c r="D48" s="22" t="s">
        <v>696</v>
      </c>
      <c r="E48" s="22" t="s">
        <v>966</v>
      </c>
      <c r="F48" s="46">
        <v>2</v>
      </c>
      <c r="G48" s="22" t="s">
        <v>854</v>
      </c>
      <c r="H48" s="43" t="s">
        <v>23</v>
      </c>
      <c r="I48" s="35" t="str">
        <f t="shared" ref="I48:I79" si="3">IF(J48&gt;=1000,"***",(IF(J48&lt;100,"*","**")))</f>
        <v>***</v>
      </c>
      <c r="J48" s="20">
        <f t="shared" si="2"/>
        <v>13551.178982208003</v>
      </c>
      <c r="K48" s="19">
        <v>3.6680000000000001</v>
      </c>
      <c r="L48" s="20">
        <v>428</v>
      </c>
      <c r="M48" s="19">
        <v>1.615</v>
      </c>
      <c r="N48" s="19">
        <v>4.08</v>
      </c>
      <c r="O48" s="19">
        <v>1.31</v>
      </c>
      <c r="P48" s="20">
        <f t="array" ref="P48">SUBTOTAL(2,F48)</f>
        <v>1</v>
      </c>
    </row>
    <row r="49" spans="1:16" ht="105" x14ac:dyDescent="0.25">
      <c r="A49" s="17"/>
      <c r="B49" s="23" t="s">
        <v>187</v>
      </c>
      <c r="C49" s="22" t="s">
        <v>35</v>
      </c>
      <c r="D49" s="22" t="s">
        <v>963</v>
      </c>
      <c r="E49" s="22" t="s">
        <v>730</v>
      </c>
      <c r="F49" s="46">
        <v>1</v>
      </c>
      <c r="G49" s="22" t="s">
        <v>5</v>
      </c>
      <c r="H49" s="43" t="s">
        <v>23</v>
      </c>
      <c r="I49" s="35" t="str">
        <f t="shared" si="3"/>
        <v>***</v>
      </c>
      <c r="J49" s="20">
        <f t="shared" si="2"/>
        <v>13551.178982208003</v>
      </c>
      <c r="K49" s="19">
        <v>3.6680000000000001</v>
      </c>
      <c r="L49" s="20">
        <v>428</v>
      </c>
      <c r="M49" s="19">
        <v>1.615</v>
      </c>
      <c r="N49" s="19">
        <v>4.08</v>
      </c>
      <c r="O49" s="19">
        <v>1.31</v>
      </c>
      <c r="P49" s="20">
        <f t="array" ref="P49">SUBTOTAL(2,F49)</f>
        <v>1</v>
      </c>
    </row>
    <row r="50" spans="1:16" ht="105" x14ac:dyDescent="0.25">
      <c r="A50" s="15"/>
      <c r="B50" s="23" t="s">
        <v>187</v>
      </c>
      <c r="C50" s="22" t="s">
        <v>233</v>
      </c>
      <c r="D50" s="22" t="s">
        <v>614</v>
      </c>
      <c r="E50" s="22" t="s">
        <v>234</v>
      </c>
      <c r="F50" s="46">
        <v>1</v>
      </c>
      <c r="G50" s="22" t="s">
        <v>5</v>
      </c>
      <c r="H50" s="43" t="s">
        <v>23</v>
      </c>
      <c r="I50" s="35" t="str">
        <f t="shared" si="3"/>
        <v>***</v>
      </c>
      <c r="J50" s="20">
        <f t="shared" si="2"/>
        <v>13551.178982208003</v>
      </c>
      <c r="K50" s="19">
        <v>3.6680000000000001</v>
      </c>
      <c r="L50" s="20">
        <v>428</v>
      </c>
      <c r="M50" s="19">
        <v>1.615</v>
      </c>
      <c r="N50" s="19">
        <v>4.08</v>
      </c>
      <c r="O50" s="19">
        <v>1.31</v>
      </c>
      <c r="P50" s="20">
        <f t="array" ref="P50">SUBTOTAL(2,F50)</f>
        <v>1</v>
      </c>
    </row>
    <row r="51" spans="1:16" ht="105" x14ac:dyDescent="0.25">
      <c r="A51" s="17"/>
      <c r="B51" s="23" t="s">
        <v>187</v>
      </c>
      <c r="C51" s="22" t="s">
        <v>36</v>
      </c>
      <c r="D51" s="22" t="s">
        <v>694</v>
      </c>
      <c r="E51" s="22" t="s">
        <v>965</v>
      </c>
      <c r="F51" s="46">
        <v>1</v>
      </c>
      <c r="G51" s="22" t="s">
        <v>854</v>
      </c>
      <c r="H51" s="43" t="s">
        <v>23</v>
      </c>
      <c r="I51" s="35" t="str">
        <f t="shared" si="3"/>
        <v>***</v>
      </c>
      <c r="J51" s="20">
        <f t="shared" si="2"/>
        <v>13551.178982208003</v>
      </c>
      <c r="K51" s="19">
        <v>3.6680000000000001</v>
      </c>
      <c r="L51" s="20">
        <v>428</v>
      </c>
      <c r="M51" s="19">
        <v>1.615</v>
      </c>
      <c r="N51" s="19">
        <v>4.08</v>
      </c>
      <c r="O51" s="19">
        <v>1.31</v>
      </c>
      <c r="P51" s="20">
        <f t="array" ref="P51">SUBTOTAL(2,F51)</f>
        <v>1</v>
      </c>
    </row>
    <row r="52" spans="1:16" ht="165.75" customHeight="1" x14ac:dyDescent="0.25">
      <c r="A52" s="15"/>
      <c r="B52" s="23" t="s">
        <v>187</v>
      </c>
      <c r="C52" s="22" t="s">
        <v>36</v>
      </c>
      <c r="D52" s="22" t="s">
        <v>695</v>
      </c>
      <c r="E52" s="22" t="s">
        <v>964</v>
      </c>
      <c r="F52" s="46">
        <v>1</v>
      </c>
      <c r="G52" s="22" t="s">
        <v>854</v>
      </c>
      <c r="H52" s="43" t="s">
        <v>23</v>
      </c>
      <c r="I52" s="35" t="str">
        <f t="shared" si="3"/>
        <v>***</v>
      </c>
      <c r="J52" s="20">
        <f t="shared" si="2"/>
        <v>13551.178982208003</v>
      </c>
      <c r="K52" s="19">
        <v>3.6680000000000001</v>
      </c>
      <c r="L52" s="20">
        <v>428</v>
      </c>
      <c r="M52" s="19">
        <v>1.615</v>
      </c>
      <c r="N52" s="19">
        <v>4.08</v>
      </c>
      <c r="O52" s="19">
        <v>1.31</v>
      </c>
      <c r="P52" s="20">
        <f t="array" ref="P52">SUBTOTAL(2,F52)</f>
        <v>1</v>
      </c>
    </row>
    <row r="53" spans="1:16" ht="189.75" customHeight="1" x14ac:dyDescent="0.25">
      <c r="A53" s="15"/>
      <c r="B53" s="23" t="s">
        <v>186</v>
      </c>
      <c r="C53" s="22" t="s">
        <v>38</v>
      </c>
      <c r="D53" s="22" t="s">
        <v>214</v>
      </c>
      <c r="E53" s="22" t="s">
        <v>1082</v>
      </c>
      <c r="F53" s="46">
        <v>2</v>
      </c>
      <c r="G53" s="22" t="s">
        <v>5</v>
      </c>
      <c r="H53" s="43" t="s">
        <v>215</v>
      </c>
      <c r="I53" s="35" t="str">
        <f t="shared" si="3"/>
        <v>***</v>
      </c>
      <c r="J53" s="20">
        <f t="shared" si="2"/>
        <v>9540.9666013939186</v>
      </c>
      <c r="K53" s="19">
        <v>5.9909999999999997</v>
      </c>
      <c r="L53" s="20">
        <v>32</v>
      </c>
      <c r="M53" s="19">
        <v>2.7719999999999998</v>
      </c>
      <c r="N53" s="19">
        <v>7.49</v>
      </c>
      <c r="O53" s="19">
        <v>2.3969999999999998</v>
      </c>
      <c r="P53" s="20">
        <f t="array" ref="P53">SUBTOTAL(2,F53)</f>
        <v>1</v>
      </c>
    </row>
    <row r="54" spans="1:16" ht="174" customHeight="1" x14ac:dyDescent="0.25">
      <c r="A54" s="17"/>
      <c r="B54" s="23" t="s">
        <v>186</v>
      </c>
      <c r="C54" s="22" t="s">
        <v>38</v>
      </c>
      <c r="D54" s="22" t="s">
        <v>1105</v>
      </c>
      <c r="E54" s="22" t="s">
        <v>771</v>
      </c>
      <c r="F54" s="46">
        <v>3</v>
      </c>
      <c r="G54" s="22" t="s">
        <v>5</v>
      </c>
      <c r="H54" s="43" t="s">
        <v>238</v>
      </c>
      <c r="I54" s="35" t="str">
        <f t="shared" si="3"/>
        <v>***</v>
      </c>
      <c r="J54" s="20">
        <f t="shared" si="2"/>
        <v>9242.8113951003579</v>
      </c>
      <c r="K54" s="19">
        <v>5.9909999999999997</v>
      </c>
      <c r="L54" s="20">
        <v>31</v>
      </c>
      <c r="M54" s="19">
        <v>2.7719999999999998</v>
      </c>
      <c r="N54" s="19">
        <v>7.49</v>
      </c>
      <c r="O54" s="19">
        <v>2.3969999999999998</v>
      </c>
      <c r="P54" s="20">
        <f t="array" ref="P54">SUBTOTAL(2,F54)</f>
        <v>1</v>
      </c>
    </row>
    <row r="55" spans="1:16" ht="176.25" customHeight="1" x14ac:dyDescent="0.25">
      <c r="A55" s="15"/>
      <c r="B55" s="23" t="s">
        <v>186</v>
      </c>
      <c r="C55" s="22" t="s">
        <v>38</v>
      </c>
      <c r="D55" s="22" t="s">
        <v>1106</v>
      </c>
      <c r="E55" s="22" t="s">
        <v>770</v>
      </c>
      <c r="F55" s="46">
        <v>2</v>
      </c>
      <c r="G55" s="22" t="s">
        <v>5</v>
      </c>
      <c r="H55" s="43" t="s">
        <v>238</v>
      </c>
      <c r="I55" s="35" t="str">
        <f t="shared" si="3"/>
        <v>***</v>
      </c>
      <c r="J55" s="20">
        <f t="shared" si="2"/>
        <v>9242.8113951003579</v>
      </c>
      <c r="K55" s="19">
        <v>5.9909999999999997</v>
      </c>
      <c r="L55" s="20">
        <v>31</v>
      </c>
      <c r="M55" s="19">
        <v>2.7719999999999998</v>
      </c>
      <c r="N55" s="19">
        <v>7.49</v>
      </c>
      <c r="O55" s="19">
        <v>2.3969999999999998</v>
      </c>
      <c r="P55" s="20">
        <f t="array" ref="P55">SUBTOTAL(2,F55)</f>
        <v>1</v>
      </c>
    </row>
    <row r="56" spans="1:16" ht="174" customHeight="1" x14ac:dyDescent="0.25">
      <c r="A56" s="17"/>
      <c r="B56" s="23" t="s">
        <v>187</v>
      </c>
      <c r="C56" s="22" t="s">
        <v>0</v>
      </c>
      <c r="D56" s="22" t="s">
        <v>773</v>
      </c>
      <c r="E56" s="22" t="s">
        <v>820</v>
      </c>
      <c r="F56" s="46" t="s">
        <v>1039</v>
      </c>
      <c r="G56" s="22" t="s">
        <v>5</v>
      </c>
      <c r="H56" s="43" t="s">
        <v>19</v>
      </c>
      <c r="I56" s="35" t="str">
        <f t="shared" si="3"/>
        <v>***</v>
      </c>
      <c r="J56" s="20">
        <f t="shared" si="2"/>
        <v>9055.2270768960007</v>
      </c>
      <c r="K56" s="19">
        <v>3.6680000000000001</v>
      </c>
      <c r="L56" s="20">
        <v>286</v>
      </c>
      <c r="M56" s="19">
        <v>1.615</v>
      </c>
      <c r="N56" s="19">
        <v>4.08</v>
      </c>
      <c r="O56" s="19">
        <v>1.31</v>
      </c>
      <c r="P56" s="20">
        <f t="array" ref="P56">SUBTOTAL(2,F56)</f>
        <v>0</v>
      </c>
    </row>
    <row r="57" spans="1:16" ht="156" customHeight="1" x14ac:dyDescent="0.25">
      <c r="A57" s="15"/>
      <c r="B57" s="23" t="s">
        <v>187</v>
      </c>
      <c r="C57" s="22" t="s">
        <v>1</v>
      </c>
      <c r="D57" s="22" t="s">
        <v>235</v>
      </c>
      <c r="E57" s="22" t="s">
        <v>562</v>
      </c>
      <c r="F57" s="46">
        <f>LOG(79/100*100000)</f>
        <v>4.8976270912904418</v>
      </c>
      <c r="G57" s="22" t="s">
        <v>560</v>
      </c>
      <c r="H57" s="43" t="s">
        <v>19</v>
      </c>
      <c r="I57" s="35" t="str">
        <f t="shared" si="3"/>
        <v>***</v>
      </c>
      <c r="J57" s="20">
        <f t="shared" si="2"/>
        <v>9055.2270768960007</v>
      </c>
      <c r="K57" s="19">
        <v>3.6680000000000001</v>
      </c>
      <c r="L57" s="20">
        <v>286</v>
      </c>
      <c r="M57" s="19">
        <v>1.615</v>
      </c>
      <c r="N57" s="19">
        <v>4.08</v>
      </c>
      <c r="O57" s="19">
        <v>1.31</v>
      </c>
      <c r="P57" s="20">
        <f t="array" ref="P57">SUBTOTAL(2,F57)</f>
        <v>1</v>
      </c>
    </row>
    <row r="58" spans="1:16" ht="154.5" customHeight="1" x14ac:dyDescent="0.25">
      <c r="A58" s="15"/>
      <c r="B58" s="23" t="s">
        <v>187</v>
      </c>
      <c r="C58" s="22" t="s">
        <v>1</v>
      </c>
      <c r="D58" s="22" t="s">
        <v>236</v>
      </c>
      <c r="E58" s="22" t="s">
        <v>561</v>
      </c>
      <c r="F58" s="46">
        <f>LOG(79/100*100000)-LOG(1.8/100*100000)</f>
        <v>1.6423545861871358</v>
      </c>
      <c r="G58" s="22" t="s">
        <v>560</v>
      </c>
      <c r="H58" s="43" t="s">
        <v>19</v>
      </c>
      <c r="I58" s="35" t="str">
        <f t="shared" si="3"/>
        <v>***</v>
      </c>
      <c r="J58" s="20">
        <f t="shared" si="2"/>
        <v>9055.2270768960007</v>
      </c>
      <c r="K58" s="19">
        <v>3.6680000000000001</v>
      </c>
      <c r="L58" s="20">
        <v>286</v>
      </c>
      <c r="M58" s="19">
        <v>1.615</v>
      </c>
      <c r="N58" s="19">
        <v>4.08</v>
      </c>
      <c r="O58" s="19">
        <v>1.31</v>
      </c>
      <c r="P58" s="20">
        <f t="array" ref="P58">SUBTOTAL(2,F58)</f>
        <v>1</v>
      </c>
    </row>
    <row r="59" spans="1:16" ht="159" customHeight="1" x14ac:dyDescent="0.25">
      <c r="A59" s="15"/>
      <c r="B59" s="23" t="s">
        <v>187</v>
      </c>
      <c r="C59" s="22" t="s">
        <v>1</v>
      </c>
      <c r="D59" s="22" t="s">
        <v>237</v>
      </c>
      <c r="E59" s="22" t="s">
        <v>559</v>
      </c>
      <c r="F59" s="46">
        <f>LOG(79/100*100000)-LOG(33/100*100000)</f>
        <v>0.37911315141255475</v>
      </c>
      <c r="G59" s="22" t="s">
        <v>560</v>
      </c>
      <c r="H59" s="43" t="s">
        <v>19</v>
      </c>
      <c r="I59" s="35" t="str">
        <f t="shared" si="3"/>
        <v>***</v>
      </c>
      <c r="J59" s="20">
        <f t="shared" si="2"/>
        <v>9055.2270768960007</v>
      </c>
      <c r="K59" s="19">
        <v>3.6680000000000001</v>
      </c>
      <c r="L59" s="20">
        <v>286</v>
      </c>
      <c r="M59" s="19">
        <v>1.615</v>
      </c>
      <c r="N59" s="19">
        <v>4.08</v>
      </c>
      <c r="O59" s="19">
        <v>1.31</v>
      </c>
      <c r="P59" s="20">
        <f t="array" ref="P59">SUBTOTAL(2,F59)</f>
        <v>1</v>
      </c>
    </row>
    <row r="60" spans="1:16" ht="146.25" customHeight="1" x14ac:dyDescent="0.25">
      <c r="A60" s="15"/>
      <c r="B60" s="23" t="s">
        <v>445</v>
      </c>
      <c r="C60" s="22" t="s">
        <v>0</v>
      </c>
      <c r="D60" s="22" t="s">
        <v>776</v>
      </c>
      <c r="E60" s="22" t="s">
        <v>777</v>
      </c>
      <c r="F60" s="46" t="s">
        <v>822</v>
      </c>
      <c r="G60" s="22" t="s">
        <v>99</v>
      </c>
      <c r="H60" s="43" t="s">
        <v>29</v>
      </c>
      <c r="I60" s="35" t="str">
        <f t="shared" si="3"/>
        <v>***</v>
      </c>
      <c r="J60" s="20">
        <f t="shared" si="2"/>
        <v>7442.5598784900012</v>
      </c>
      <c r="K60" s="19">
        <v>5.9969999999999999</v>
      </c>
      <c r="L60" s="20">
        <v>50</v>
      </c>
      <c r="M60" s="19">
        <v>3.19</v>
      </c>
      <c r="N60" s="19">
        <v>4.8600000000000003</v>
      </c>
      <c r="O60" s="19">
        <v>1.601</v>
      </c>
      <c r="P60" s="20">
        <f t="array" ref="P60">SUBTOTAL(2,F60)</f>
        <v>0</v>
      </c>
    </row>
    <row r="61" spans="1:16" ht="90" x14ac:dyDescent="0.25">
      <c r="A61" s="15"/>
      <c r="B61" s="23" t="s">
        <v>189</v>
      </c>
      <c r="C61" s="22" t="s">
        <v>31</v>
      </c>
      <c r="D61" s="22" t="s">
        <v>87</v>
      </c>
      <c r="E61" s="22" t="s">
        <v>1129</v>
      </c>
      <c r="F61" s="46" t="s">
        <v>822</v>
      </c>
      <c r="G61" s="22" t="s">
        <v>401</v>
      </c>
      <c r="H61" s="43" t="s">
        <v>210</v>
      </c>
      <c r="I61" s="35" t="str">
        <f t="shared" si="3"/>
        <v>***</v>
      </c>
      <c r="J61" s="20">
        <v>5000</v>
      </c>
      <c r="K61" s="19">
        <v>1</v>
      </c>
      <c r="L61" s="20">
        <v>1</v>
      </c>
      <c r="M61" s="19">
        <v>1</v>
      </c>
      <c r="N61" s="19">
        <v>1</v>
      </c>
      <c r="O61" s="19">
        <v>1</v>
      </c>
      <c r="P61" s="20">
        <f t="array" ref="P61">SUBTOTAL(2,F61)</f>
        <v>0</v>
      </c>
    </row>
    <row r="62" spans="1:16" ht="90" x14ac:dyDescent="0.25">
      <c r="A62" s="15"/>
      <c r="B62" s="23" t="s">
        <v>189</v>
      </c>
      <c r="C62" s="22" t="s">
        <v>31</v>
      </c>
      <c r="D62" s="22" t="s">
        <v>96</v>
      </c>
      <c r="E62" s="22" t="s">
        <v>1129</v>
      </c>
      <c r="F62" s="46" t="s">
        <v>822</v>
      </c>
      <c r="G62" s="22" t="s">
        <v>401</v>
      </c>
      <c r="H62" s="43" t="s">
        <v>210</v>
      </c>
      <c r="I62" s="35" t="str">
        <f t="shared" si="3"/>
        <v>***</v>
      </c>
      <c r="J62" s="20">
        <v>5000</v>
      </c>
      <c r="K62" s="19">
        <v>1</v>
      </c>
      <c r="L62" s="20">
        <v>1</v>
      </c>
      <c r="M62" s="19">
        <v>1</v>
      </c>
      <c r="N62" s="19">
        <v>1</v>
      </c>
      <c r="O62" s="19">
        <v>1</v>
      </c>
      <c r="P62" s="20">
        <f t="array" ref="P62">SUBTOTAL(2,F62)</f>
        <v>0</v>
      </c>
    </row>
    <row r="63" spans="1:16" ht="84" x14ac:dyDescent="0.25">
      <c r="A63" s="15"/>
      <c r="B63" s="23" t="s">
        <v>190</v>
      </c>
      <c r="C63" s="22" t="s">
        <v>1</v>
      </c>
      <c r="D63" s="22" t="s">
        <v>88</v>
      </c>
      <c r="E63" s="22" t="s">
        <v>1130</v>
      </c>
      <c r="F63" s="46" t="s">
        <v>822</v>
      </c>
      <c r="G63" s="22" t="s">
        <v>857</v>
      </c>
      <c r="H63" s="43" t="s">
        <v>12</v>
      </c>
      <c r="I63" s="35" t="str">
        <f t="shared" si="3"/>
        <v>***</v>
      </c>
      <c r="J63" s="20">
        <v>5000</v>
      </c>
      <c r="K63" s="19">
        <v>1</v>
      </c>
      <c r="L63" s="20">
        <v>1</v>
      </c>
      <c r="M63" s="19">
        <v>1</v>
      </c>
      <c r="N63" s="19">
        <v>1</v>
      </c>
      <c r="O63" s="19">
        <v>1</v>
      </c>
      <c r="P63" s="20">
        <f t="array" ref="P63">SUBTOTAL(2,F63)</f>
        <v>0</v>
      </c>
    </row>
    <row r="64" spans="1:16" ht="60" x14ac:dyDescent="0.25">
      <c r="A64" s="15"/>
      <c r="B64" s="23" t="s">
        <v>242</v>
      </c>
      <c r="C64" s="22" t="s">
        <v>31</v>
      </c>
      <c r="D64" s="22" t="s">
        <v>894</v>
      </c>
      <c r="E64" s="22" t="s">
        <v>1027</v>
      </c>
      <c r="F64" s="46" t="s">
        <v>822</v>
      </c>
      <c r="G64" s="22" t="s">
        <v>51</v>
      </c>
      <c r="H64" s="43" t="s">
        <v>10</v>
      </c>
      <c r="I64" s="35" t="str">
        <f t="shared" si="3"/>
        <v>***</v>
      </c>
      <c r="J64" s="20">
        <v>5000</v>
      </c>
      <c r="K64" s="19">
        <v>1</v>
      </c>
      <c r="L64" s="20">
        <v>1</v>
      </c>
      <c r="M64" s="19">
        <v>1</v>
      </c>
      <c r="N64" s="19">
        <v>1</v>
      </c>
      <c r="O64" s="19">
        <v>1</v>
      </c>
      <c r="P64" s="20">
        <f t="array" ref="P64">SUBTOTAL(2,F64)</f>
        <v>0</v>
      </c>
    </row>
    <row r="65" spans="1:17" ht="120" x14ac:dyDescent="0.25">
      <c r="A65" s="21"/>
      <c r="B65" s="23" t="s">
        <v>187</v>
      </c>
      <c r="C65" s="22" t="s">
        <v>36</v>
      </c>
      <c r="D65" s="22" t="s">
        <v>1023</v>
      </c>
      <c r="E65" s="22" t="s">
        <v>1025</v>
      </c>
      <c r="F65" s="46">
        <v>4.7</v>
      </c>
      <c r="G65" s="22" t="s">
        <v>5</v>
      </c>
      <c r="H65" s="43" t="s">
        <v>243</v>
      </c>
      <c r="I65" s="35" t="str">
        <f t="shared" si="3"/>
        <v>***</v>
      </c>
      <c r="J65" s="20">
        <f t="shared" ref="J65:J103" si="4">K65*L65*M65*N65*O65</f>
        <v>4923.1197976665608</v>
      </c>
      <c r="K65" s="19">
        <v>3.6680000000000001</v>
      </c>
      <c r="L65" s="20">
        <v>133</v>
      </c>
      <c r="M65" s="19">
        <v>1.891</v>
      </c>
      <c r="N65" s="19">
        <v>4.08</v>
      </c>
      <c r="O65" s="19">
        <v>1.3080000000000001</v>
      </c>
      <c r="P65" s="20">
        <f t="array" ref="P65">SUBTOTAL(2,F65)</f>
        <v>1</v>
      </c>
    </row>
    <row r="66" spans="1:17" ht="213" customHeight="1" x14ac:dyDescent="0.25">
      <c r="A66" s="21"/>
      <c r="B66" s="23" t="s">
        <v>187</v>
      </c>
      <c r="C66" s="22" t="s">
        <v>36</v>
      </c>
      <c r="D66" s="22" t="s">
        <v>1022</v>
      </c>
      <c r="E66" s="22" t="s">
        <v>1024</v>
      </c>
      <c r="F66" s="46">
        <v>3</v>
      </c>
      <c r="G66" s="22" t="s">
        <v>5</v>
      </c>
      <c r="H66" s="43" t="s">
        <v>243</v>
      </c>
      <c r="I66" s="35" t="str">
        <f t="shared" si="3"/>
        <v>***</v>
      </c>
      <c r="J66" s="20">
        <f t="shared" si="4"/>
        <v>4923.1197976665608</v>
      </c>
      <c r="K66" s="19">
        <v>3.6680000000000001</v>
      </c>
      <c r="L66" s="20">
        <v>133</v>
      </c>
      <c r="M66" s="19">
        <v>1.891</v>
      </c>
      <c r="N66" s="19">
        <v>4.08</v>
      </c>
      <c r="O66" s="19">
        <v>1.3080000000000001</v>
      </c>
      <c r="P66" s="20">
        <f t="array" ref="P66">SUBTOTAL(2,F66)</f>
        <v>1</v>
      </c>
    </row>
    <row r="67" spans="1:17" ht="246" customHeight="1" x14ac:dyDescent="0.25">
      <c r="A67" s="21"/>
      <c r="B67" s="23" t="s">
        <v>187</v>
      </c>
      <c r="C67" s="22" t="s">
        <v>35</v>
      </c>
      <c r="D67" s="22" t="s">
        <v>244</v>
      </c>
      <c r="E67" s="22" t="s">
        <v>540</v>
      </c>
      <c r="F67" s="46">
        <f>6.35-4</f>
        <v>2.3499999999999996</v>
      </c>
      <c r="G67" s="22" t="s">
        <v>5</v>
      </c>
      <c r="H67" s="43" t="s">
        <v>243</v>
      </c>
      <c r="I67" s="35" t="str">
        <f t="shared" si="3"/>
        <v>***</v>
      </c>
      <c r="J67" s="20">
        <f t="shared" si="4"/>
        <v>4923.1197976665608</v>
      </c>
      <c r="K67" s="19">
        <v>3.6680000000000001</v>
      </c>
      <c r="L67" s="20">
        <v>133</v>
      </c>
      <c r="M67" s="19">
        <v>1.891</v>
      </c>
      <c r="N67" s="19">
        <v>4.08</v>
      </c>
      <c r="O67" s="19">
        <v>1.3080000000000001</v>
      </c>
      <c r="P67" s="20">
        <f t="array" ref="P67">SUBTOTAL(2,F67)</f>
        <v>1</v>
      </c>
    </row>
    <row r="68" spans="1:17" ht="246" customHeight="1" x14ac:dyDescent="0.25">
      <c r="A68" s="15"/>
      <c r="B68" s="23" t="s">
        <v>187</v>
      </c>
      <c r="C68" s="22" t="s">
        <v>31</v>
      </c>
      <c r="D68" s="22" t="s">
        <v>543</v>
      </c>
      <c r="E68" s="22" t="s">
        <v>544</v>
      </c>
      <c r="F68" s="46">
        <f>LOG(150000)-LOG(25)</f>
        <v>3.7781512503836439</v>
      </c>
      <c r="G68" s="22" t="s">
        <v>70</v>
      </c>
      <c r="H68" s="43" t="s">
        <v>17</v>
      </c>
      <c r="I68" s="35" t="str">
        <f t="shared" si="3"/>
        <v>***</v>
      </c>
      <c r="J68" s="20">
        <f t="shared" si="4"/>
        <v>2754.5620828320002</v>
      </c>
      <c r="K68" s="19">
        <v>3.6680000000000001</v>
      </c>
      <c r="L68" s="20">
        <v>87</v>
      </c>
      <c r="M68" s="19">
        <v>1.615</v>
      </c>
      <c r="N68" s="19">
        <v>4.08</v>
      </c>
      <c r="O68" s="19">
        <v>1.31</v>
      </c>
      <c r="P68" s="20">
        <f t="array" ref="P68">SUBTOTAL(2,F68)</f>
        <v>1</v>
      </c>
    </row>
    <row r="69" spans="1:17" ht="246" customHeight="1" x14ac:dyDescent="0.25">
      <c r="A69" s="15"/>
      <c r="B69" s="23" t="s">
        <v>187</v>
      </c>
      <c r="C69" s="22" t="s">
        <v>31</v>
      </c>
      <c r="D69" s="37" t="s">
        <v>89</v>
      </c>
      <c r="E69" s="22" t="s">
        <v>544</v>
      </c>
      <c r="F69" s="46">
        <f>LOG(150000)-LOG(25)</f>
        <v>3.7781512503836439</v>
      </c>
      <c r="G69" s="22" t="s">
        <v>70</v>
      </c>
      <c r="H69" s="43" t="s">
        <v>17</v>
      </c>
      <c r="I69" s="35" t="str">
        <f t="shared" si="3"/>
        <v>***</v>
      </c>
      <c r="J69" s="20">
        <f t="shared" si="4"/>
        <v>2754.5620828320002</v>
      </c>
      <c r="K69" s="19">
        <v>3.6680000000000001</v>
      </c>
      <c r="L69" s="20">
        <v>87</v>
      </c>
      <c r="M69" s="19">
        <v>1.615</v>
      </c>
      <c r="N69" s="19">
        <v>4.08</v>
      </c>
      <c r="O69" s="19">
        <v>1.31</v>
      </c>
      <c r="P69" s="20">
        <f t="array" ref="P69">SUBTOTAL(2,F69)</f>
        <v>1</v>
      </c>
    </row>
    <row r="70" spans="1:17" ht="223.5" customHeight="1" x14ac:dyDescent="0.25">
      <c r="A70" s="15"/>
      <c r="B70" s="23" t="s">
        <v>187</v>
      </c>
      <c r="C70" s="22" t="s">
        <v>1</v>
      </c>
      <c r="D70" s="22" t="s">
        <v>90</v>
      </c>
      <c r="E70" s="22" t="s">
        <v>556</v>
      </c>
      <c r="F70" s="46">
        <v>3</v>
      </c>
      <c r="G70" s="22" t="s">
        <v>858</v>
      </c>
      <c r="H70" s="43" t="s">
        <v>21</v>
      </c>
      <c r="I70" s="35" t="str">
        <f t="shared" si="3"/>
        <v>***</v>
      </c>
      <c r="J70" s="20">
        <f t="shared" si="4"/>
        <v>2691.2388165600005</v>
      </c>
      <c r="K70" s="19">
        <v>3.6680000000000001</v>
      </c>
      <c r="L70" s="20">
        <v>85</v>
      </c>
      <c r="M70" s="19">
        <v>1.615</v>
      </c>
      <c r="N70" s="19">
        <v>4.08</v>
      </c>
      <c r="O70" s="19">
        <v>1.31</v>
      </c>
      <c r="P70" s="20">
        <f t="array" ref="P70">SUBTOTAL(2,F70)</f>
        <v>1</v>
      </c>
    </row>
    <row r="71" spans="1:17" ht="222" customHeight="1" x14ac:dyDescent="0.25">
      <c r="A71" s="21"/>
      <c r="B71" s="23" t="s">
        <v>187</v>
      </c>
      <c r="C71" s="22" t="s">
        <v>1</v>
      </c>
      <c r="D71" s="22" t="s">
        <v>167</v>
      </c>
      <c r="E71" s="22" t="s">
        <v>556</v>
      </c>
      <c r="F71" s="46">
        <v>3</v>
      </c>
      <c r="G71" s="22" t="s">
        <v>858</v>
      </c>
      <c r="H71" s="43" t="s">
        <v>21</v>
      </c>
      <c r="I71" s="35" t="str">
        <f t="shared" si="3"/>
        <v>***</v>
      </c>
      <c r="J71" s="20">
        <f t="shared" si="4"/>
        <v>2691.2388165600005</v>
      </c>
      <c r="K71" s="19">
        <v>3.6680000000000001</v>
      </c>
      <c r="L71" s="20">
        <v>85</v>
      </c>
      <c r="M71" s="19">
        <v>1.615</v>
      </c>
      <c r="N71" s="19">
        <v>4.08</v>
      </c>
      <c r="O71" s="19">
        <v>1.31</v>
      </c>
      <c r="P71" s="20">
        <f t="array" ref="P71">SUBTOTAL(2,F71)</f>
        <v>1</v>
      </c>
    </row>
    <row r="72" spans="1:17" ht="242.25" customHeight="1" x14ac:dyDescent="0.25">
      <c r="A72" s="17"/>
      <c r="B72" s="23" t="s">
        <v>187</v>
      </c>
      <c r="C72" s="22" t="s">
        <v>1</v>
      </c>
      <c r="D72" s="22" t="s">
        <v>91</v>
      </c>
      <c r="E72" s="22" t="s">
        <v>556</v>
      </c>
      <c r="F72" s="46">
        <v>3</v>
      </c>
      <c r="G72" s="22" t="s">
        <v>858</v>
      </c>
      <c r="H72" s="43" t="s">
        <v>21</v>
      </c>
      <c r="I72" s="35" t="str">
        <f t="shared" si="3"/>
        <v>***</v>
      </c>
      <c r="J72" s="20">
        <f t="shared" si="4"/>
        <v>2691.2388165600005</v>
      </c>
      <c r="K72" s="19">
        <v>3.6680000000000001</v>
      </c>
      <c r="L72" s="20">
        <v>85</v>
      </c>
      <c r="M72" s="19">
        <v>1.615</v>
      </c>
      <c r="N72" s="19">
        <v>4.08</v>
      </c>
      <c r="O72" s="19">
        <v>1.31</v>
      </c>
      <c r="P72" s="20">
        <f t="array" ref="P72">SUBTOTAL(2,F72)</f>
        <v>1</v>
      </c>
    </row>
    <row r="73" spans="1:17" ht="144" customHeight="1" x14ac:dyDescent="0.25">
      <c r="A73" s="17"/>
      <c r="B73" s="23" t="s">
        <v>186</v>
      </c>
      <c r="C73" s="22" t="s">
        <v>31</v>
      </c>
      <c r="D73" s="22" t="s">
        <v>551</v>
      </c>
      <c r="E73" s="22" t="s">
        <v>552</v>
      </c>
      <c r="F73" s="46" t="s">
        <v>822</v>
      </c>
      <c r="G73" s="22" t="s">
        <v>70</v>
      </c>
      <c r="H73" s="43" t="s">
        <v>246</v>
      </c>
      <c r="I73" s="35" t="str">
        <f t="shared" si="3"/>
        <v>***</v>
      </c>
      <c r="J73" s="20">
        <f t="shared" si="4"/>
        <v>2426.6721286080005</v>
      </c>
      <c r="K73" s="19">
        <v>4.5519999999999996</v>
      </c>
      <c r="L73" s="20">
        <v>30</v>
      </c>
      <c r="M73" s="19">
        <v>2.52</v>
      </c>
      <c r="N73" s="19">
        <v>3.69</v>
      </c>
      <c r="O73" s="19">
        <v>1.911</v>
      </c>
      <c r="P73" s="20">
        <f t="array" ref="P73">SUBTOTAL(2,F73)</f>
        <v>0</v>
      </c>
    </row>
    <row r="74" spans="1:17" ht="134.25" customHeight="1" x14ac:dyDescent="0.25">
      <c r="A74" s="21"/>
      <c r="B74" s="23" t="s">
        <v>188</v>
      </c>
      <c r="C74" s="22" t="s">
        <v>247</v>
      </c>
      <c r="D74" s="22" t="s">
        <v>781</v>
      </c>
      <c r="E74" s="22" t="s">
        <v>782</v>
      </c>
      <c r="F74" s="46">
        <v>3</v>
      </c>
      <c r="G74" s="22" t="s">
        <v>5</v>
      </c>
      <c r="H74" s="43" t="s">
        <v>246</v>
      </c>
      <c r="I74" s="35" t="str">
        <f t="shared" si="3"/>
        <v>***</v>
      </c>
      <c r="J74" s="20">
        <f t="shared" si="4"/>
        <v>2426.6721286080005</v>
      </c>
      <c r="K74" s="19">
        <v>4.5519999999999996</v>
      </c>
      <c r="L74" s="20">
        <v>30</v>
      </c>
      <c r="M74" s="19">
        <v>2.52</v>
      </c>
      <c r="N74" s="19">
        <v>3.69</v>
      </c>
      <c r="O74" s="19">
        <v>1.911</v>
      </c>
      <c r="P74" s="20">
        <f t="array" ref="P74">SUBTOTAL(2,F74)</f>
        <v>1</v>
      </c>
    </row>
    <row r="75" spans="1:17" ht="123.75" customHeight="1" x14ac:dyDescent="0.25">
      <c r="A75" s="21"/>
      <c r="B75" s="23" t="s">
        <v>186</v>
      </c>
      <c r="C75" s="22" t="s">
        <v>247</v>
      </c>
      <c r="D75" s="22" t="s">
        <v>781</v>
      </c>
      <c r="E75" s="22" t="s">
        <v>782</v>
      </c>
      <c r="F75" s="46">
        <v>3</v>
      </c>
      <c r="G75" s="22" t="s">
        <v>5</v>
      </c>
      <c r="H75" s="43" t="s">
        <v>246</v>
      </c>
      <c r="I75" s="35" t="str">
        <f t="shared" si="3"/>
        <v>***</v>
      </c>
      <c r="J75" s="20">
        <f t="shared" si="4"/>
        <v>2426.6721286080005</v>
      </c>
      <c r="K75" s="19">
        <v>4.5519999999999996</v>
      </c>
      <c r="L75" s="20">
        <v>30</v>
      </c>
      <c r="M75" s="19">
        <v>2.52</v>
      </c>
      <c r="N75" s="19">
        <v>3.69</v>
      </c>
      <c r="O75" s="19">
        <v>1.911</v>
      </c>
      <c r="P75" s="20">
        <f t="array" ref="P75">SUBTOTAL(2,F75)</f>
        <v>1</v>
      </c>
    </row>
    <row r="76" spans="1:17" ht="136.5" customHeight="1" x14ac:dyDescent="0.25">
      <c r="A76" s="21"/>
      <c r="B76" s="23" t="s">
        <v>186</v>
      </c>
      <c r="C76" s="22" t="s">
        <v>247</v>
      </c>
      <c r="D76" s="22" t="s">
        <v>732</v>
      </c>
      <c r="E76" s="22" t="s">
        <v>733</v>
      </c>
      <c r="F76" s="46">
        <v>3</v>
      </c>
      <c r="G76" s="22" t="s">
        <v>5</v>
      </c>
      <c r="H76" s="43" t="s">
        <v>246</v>
      </c>
      <c r="I76" s="35" t="str">
        <f t="shared" si="3"/>
        <v>***</v>
      </c>
      <c r="J76" s="20">
        <f t="shared" si="4"/>
        <v>2426.6721286080005</v>
      </c>
      <c r="K76" s="19">
        <v>4.5519999999999996</v>
      </c>
      <c r="L76" s="20">
        <v>30</v>
      </c>
      <c r="M76" s="19">
        <v>2.52</v>
      </c>
      <c r="N76" s="19">
        <v>3.69</v>
      </c>
      <c r="O76" s="19">
        <v>1.911</v>
      </c>
      <c r="P76" s="20">
        <f t="array" ref="P76">SUBTOTAL(2,F76)</f>
        <v>1</v>
      </c>
    </row>
    <row r="77" spans="1:17" ht="173.25" customHeight="1" x14ac:dyDescent="0.25">
      <c r="A77" s="21"/>
      <c r="B77" s="23" t="s">
        <v>186</v>
      </c>
      <c r="C77" s="22" t="s">
        <v>247</v>
      </c>
      <c r="D77" s="22" t="s">
        <v>734</v>
      </c>
      <c r="E77" s="22" t="s">
        <v>735</v>
      </c>
      <c r="F77" s="46">
        <v>3</v>
      </c>
      <c r="G77" s="22" t="s">
        <v>5</v>
      </c>
      <c r="H77" s="43" t="s">
        <v>246</v>
      </c>
      <c r="I77" s="35" t="str">
        <f t="shared" si="3"/>
        <v>***</v>
      </c>
      <c r="J77" s="20">
        <f t="shared" si="4"/>
        <v>2426.6721286080005</v>
      </c>
      <c r="K77" s="19">
        <v>4.5519999999999996</v>
      </c>
      <c r="L77" s="20">
        <v>30</v>
      </c>
      <c r="M77" s="19">
        <v>2.52</v>
      </c>
      <c r="N77" s="19">
        <v>3.69</v>
      </c>
      <c r="O77" s="19">
        <v>1.911</v>
      </c>
      <c r="P77" s="20">
        <f t="array" ref="P77">SUBTOTAL(2,F77)</f>
        <v>1</v>
      </c>
    </row>
    <row r="78" spans="1:17" ht="195" customHeight="1" x14ac:dyDescent="0.25">
      <c r="A78" s="17"/>
      <c r="B78" s="23" t="s">
        <v>186</v>
      </c>
      <c r="C78" s="22" t="s">
        <v>247</v>
      </c>
      <c r="D78" s="22" t="s">
        <v>736</v>
      </c>
      <c r="E78" s="22" t="s">
        <v>735</v>
      </c>
      <c r="F78" s="46">
        <v>3</v>
      </c>
      <c r="G78" s="22" t="s">
        <v>5</v>
      </c>
      <c r="H78" s="43" t="s">
        <v>246</v>
      </c>
      <c r="I78" s="35" t="str">
        <f t="shared" si="3"/>
        <v>***</v>
      </c>
      <c r="J78" s="20">
        <f t="shared" si="4"/>
        <v>2426.6721286080005</v>
      </c>
      <c r="K78" s="19">
        <v>4.5519999999999996</v>
      </c>
      <c r="L78" s="20">
        <v>30</v>
      </c>
      <c r="M78" s="19">
        <v>2.52</v>
      </c>
      <c r="N78" s="19">
        <v>3.69</v>
      </c>
      <c r="O78" s="19">
        <v>1.911</v>
      </c>
      <c r="P78" s="20">
        <f t="array" ref="P78">SUBTOTAL(2,F78)</f>
        <v>1</v>
      </c>
    </row>
    <row r="79" spans="1:17" ht="105" x14ac:dyDescent="0.25">
      <c r="A79" s="21"/>
      <c r="B79" s="23" t="s">
        <v>186</v>
      </c>
      <c r="C79" s="22" t="s">
        <v>247</v>
      </c>
      <c r="D79" s="22" t="s">
        <v>737</v>
      </c>
      <c r="E79" s="22" t="s">
        <v>735</v>
      </c>
      <c r="F79" s="46">
        <v>3</v>
      </c>
      <c r="G79" s="22" t="s">
        <v>5</v>
      </c>
      <c r="H79" s="43" t="s">
        <v>246</v>
      </c>
      <c r="I79" s="35" t="str">
        <f t="shared" si="3"/>
        <v>***</v>
      </c>
      <c r="J79" s="20">
        <f t="shared" si="4"/>
        <v>2426.6721286080005</v>
      </c>
      <c r="K79" s="19">
        <v>4.5519999999999996</v>
      </c>
      <c r="L79" s="20">
        <v>30</v>
      </c>
      <c r="M79" s="19">
        <v>2.52</v>
      </c>
      <c r="N79" s="19">
        <v>3.69</v>
      </c>
      <c r="O79" s="19">
        <v>1.911</v>
      </c>
      <c r="P79" s="20">
        <f t="array" ref="P79">SUBTOTAL(2,F79)</f>
        <v>1</v>
      </c>
    </row>
    <row r="80" spans="1:17" ht="168" x14ac:dyDescent="0.25">
      <c r="A80" s="21"/>
      <c r="B80" s="23" t="s">
        <v>186</v>
      </c>
      <c r="C80" s="22" t="s">
        <v>1</v>
      </c>
      <c r="D80" s="22" t="s">
        <v>764</v>
      </c>
      <c r="E80" s="22" t="s">
        <v>765</v>
      </c>
      <c r="F80" s="46" t="s">
        <v>822</v>
      </c>
      <c r="G80" s="22" t="s">
        <v>5</v>
      </c>
      <c r="H80" s="43" t="s">
        <v>766</v>
      </c>
      <c r="I80" s="35" t="str">
        <f t="shared" ref="I80:I103" si="5">IF(J80&gt;=1000,"***",(IF(J80&lt;100,"*","**")))</f>
        <v>***</v>
      </c>
      <c r="J80" s="20">
        <f t="shared" si="4"/>
        <v>2035.1322390671999</v>
      </c>
      <c r="K80" s="19">
        <v>3.8069999999999999</v>
      </c>
      <c r="L80" s="20">
        <v>65</v>
      </c>
      <c r="M80" s="19">
        <v>1.6839999999999999</v>
      </c>
      <c r="N80" s="19">
        <v>3.99</v>
      </c>
      <c r="O80" s="19">
        <v>1.224</v>
      </c>
      <c r="P80" s="20">
        <f t="array" ref="P80">SUBTOTAL(2,F80)</f>
        <v>0</v>
      </c>
      <c r="Q80" s="15"/>
    </row>
    <row r="81" spans="1:17" ht="75" x14ac:dyDescent="0.25">
      <c r="A81" s="21"/>
      <c r="B81" s="23" t="s">
        <v>448</v>
      </c>
      <c r="C81" s="22" t="s">
        <v>7</v>
      </c>
      <c r="D81" s="22" t="s">
        <v>255</v>
      </c>
      <c r="E81" s="22" t="s">
        <v>447</v>
      </c>
      <c r="F81" s="46" t="s">
        <v>822</v>
      </c>
      <c r="G81" s="22" t="s">
        <v>256</v>
      </c>
      <c r="H81" s="43" t="s">
        <v>257</v>
      </c>
      <c r="I81" s="35" t="str">
        <f t="shared" si="5"/>
        <v>***</v>
      </c>
      <c r="J81" s="20">
        <f t="shared" si="4"/>
        <v>1990.2946035215996</v>
      </c>
      <c r="K81" s="19">
        <v>3.0819999999999999</v>
      </c>
      <c r="L81" s="20">
        <v>61</v>
      </c>
      <c r="M81" s="19">
        <v>1.64</v>
      </c>
      <c r="N81" s="19">
        <v>3.97</v>
      </c>
      <c r="O81" s="19">
        <v>1.6259999999999999</v>
      </c>
      <c r="P81" s="20">
        <f t="array" ref="P81">SUBTOTAL(2,F81)</f>
        <v>0</v>
      </c>
      <c r="Q81" s="15"/>
    </row>
    <row r="82" spans="1:17" ht="75" x14ac:dyDescent="0.25">
      <c r="A82" s="17"/>
      <c r="B82" s="23" t="s">
        <v>445</v>
      </c>
      <c r="C82" s="22" t="s">
        <v>31</v>
      </c>
      <c r="D82" s="22" t="s">
        <v>421</v>
      </c>
      <c r="E82" s="22" t="s">
        <v>422</v>
      </c>
      <c r="F82" s="46" t="s">
        <v>822</v>
      </c>
      <c r="G82" s="22" t="s">
        <v>423</v>
      </c>
      <c r="H82" s="43" t="s">
        <v>257</v>
      </c>
      <c r="I82" s="35" t="str">
        <f t="shared" si="5"/>
        <v>***</v>
      </c>
      <c r="J82" s="20">
        <f t="shared" si="4"/>
        <v>1990.2946035215996</v>
      </c>
      <c r="K82" s="19">
        <v>3.0819999999999999</v>
      </c>
      <c r="L82" s="20">
        <v>61</v>
      </c>
      <c r="M82" s="19">
        <v>1.64</v>
      </c>
      <c r="N82" s="19">
        <v>3.97</v>
      </c>
      <c r="O82" s="19">
        <v>1.6259999999999999</v>
      </c>
      <c r="P82" s="20">
        <f t="array" ref="P82">SUBTOTAL(2,F82)</f>
        <v>0</v>
      </c>
      <c r="Q82" s="15"/>
    </row>
    <row r="83" spans="1:17" ht="75" x14ac:dyDescent="0.25">
      <c r="A83" s="17"/>
      <c r="B83" s="23" t="s">
        <v>448</v>
      </c>
      <c r="C83" s="22" t="s">
        <v>13</v>
      </c>
      <c r="D83" s="22" t="s">
        <v>947</v>
      </c>
      <c r="E83" s="22" t="s">
        <v>457</v>
      </c>
      <c r="F83" s="46" t="s">
        <v>822</v>
      </c>
      <c r="G83" s="22" t="s">
        <v>256</v>
      </c>
      <c r="H83" s="43" t="s">
        <v>257</v>
      </c>
      <c r="I83" s="35" t="str">
        <f t="shared" si="5"/>
        <v>***</v>
      </c>
      <c r="J83" s="20">
        <f t="shared" si="4"/>
        <v>1990.2946035215996</v>
      </c>
      <c r="K83" s="19">
        <v>3.0819999999999999</v>
      </c>
      <c r="L83" s="20">
        <v>61</v>
      </c>
      <c r="M83" s="19">
        <v>1.64</v>
      </c>
      <c r="N83" s="19">
        <v>3.97</v>
      </c>
      <c r="O83" s="19">
        <v>1.6259999999999999</v>
      </c>
      <c r="P83" s="20">
        <f t="array" ref="P83">SUBTOTAL(2,F83)</f>
        <v>0</v>
      </c>
      <c r="Q83" s="15"/>
    </row>
    <row r="84" spans="1:17" ht="90" x14ac:dyDescent="0.25">
      <c r="A84" s="17"/>
      <c r="B84" s="23" t="s">
        <v>186</v>
      </c>
      <c r="C84" s="22" t="s">
        <v>36</v>
      </c>
      <c r="D84" s="22" t="s">
        <v>719</v>
      </c>
      <c r="E84" s="22" t="s">
        <v>718</v>
      </c>
      <c r="F84" s="46">
        <v>4</v>
      </c>
      <c r="G84" s="22" t="s">
        <v>490</v>
      </c>
      <c r="H84" s="43" t="s">
        <v>27</v>
      </c>
      <c r="I84" s="35" t="str">
        <f t="shared" si="5"/>
        <v>***</v>
      </c>
      <c r="J84" s="20">
        <f t="shared" si="4"/>
        <v>1836.3747218880003</v>
      </c>
      <c r="K84" s="19">
        <v>3.6680000000000001</v>
      </c>
      <c r="L84" s="20">
        <v>58</v>
      </c>
      <c r="M84" s="19">
        <v>1.615</v>
      </c>
      <c r="N84" s="19">
        <v>4.08</v>
      </c>
      <c r="O84" s="19">
        <v>1.31</v>
      </c>
      <c r="P84" s="20">
        <f t="array" ref="P84">SUBTOTAL(2,F84)</f>
        <v>1</v>
      </c>
      <c r="Q84" s="15"/>
    </row>
    <row r="85" spans="1:17" ht="90" x14ac:dyDescent="0.25">
      <c r="A85" s="17"/>
      <c r="B85" s="23" t="s">
        <v>186</v>
      </c>
      <c r="C85" s="22" t="s">
        <v>36</v>
      </c>
      <c r="D85" s="22" t="s">
        <v>716</v>
      </c>
      <c r="E85" s="22" t="s">
        <v>717</v>
      </c>
      <c r="F85" s="46">
        <v>3</v>
      </c>
      <c r="G85" s="22" t="s">
        <v>490</v>
      </c>
      <c r="H85" s="43" t="s">
        <v>27</v>
      </c>
      <c r="I85" s="35" t="str">
        <f t="shared" si="5"/>
        <v>***</v>
      </c>
      <c r="J85" s="20">
        <f t="shared" si="4"/>
        <v>1836.3747218880003</v>
      </c>
      <c r="K85" s="19">
        <v>3.6680000000000001</v>
      </c>
      <c r="L85" s="20">
        <v>58</v>
      </c>
      <c r="M85" s="19">
        <v>1.615</v>
      </c>
      <c r="N85" s="19">
        <v>4.08</v>
      </c>
      <c r="O85" s="19">
        <v>1.31</v>
      </c>
      <c r="P85" s="20">
        <f t="array" ref="P85">SUBTOTAL(2,F85)</f>
        <v>1</v>
      </c>
    </row>
    <row r="86" spans="1:17" ht="90" x14ac:dyDescent="0.25">
      <c r="A86" s="17"/>
      <c r="B86" s="23" t="s">
        <v>186</v>
      </c>
      <c r="C86" s="22" t="s">
        <v>36</v>
      </c>
      <c r="D86" s="22" t="s">
        <v>715</v>
      </c>
      <c r="E86" s="22" t="s">
        <v>714</v>
      </c>
      <c r="F86" s="46">
        <v>2</v>
      </c>
      <c r="G86" s="22" t="s">
        <v>490</v>
      </c>
      <c r="H86" s="43" t="s">
        <v>27</v>
      </c>
      <c r="I86" s="35" t="str">
        <f t="shared" si="5"/>
        <v>***</v>
      </c>
      <c r="J86" s="20">
        <f t="shared" si="4"/>
        <v>1836.3747218880003</v>
      </c>
      <c r="K86" s="19">
        <v>3.6680000000000001</v>
      </c>
      <c r="L86" s="20">
        <v>58</v>
      </c>
      <c r="M86" s="19">
        <v>1.615</v>
      </c>
      <c r="N86" s="19">
        <v>4.08</v>
      </c>
      <c r="O86" s="19">
        <v>1.31</v>
      </c>
      <c r="P86" s="20">
        <f t="array" ref="P86">SUBTOTAL(2,F86)</f>
        <v>1</v>
      </c>
    </row>
    <row r="87" spans="1:17" ht="105" x14ac:dyDescent="0.25">
      <c r="A87" s="15"/>
      <c r="B87" s="23" t="s">
        <v>445</v>
      </c>
      <c r="C87" s="22" t="s">
        <v>31</v>
      </c>
      <c r="D87" s="22" t="s">
        <v>757</v>
      </c>
      <c r="E87" s="22" t="s">
        <v>756</v>
      </c>
      <c r="F87" s="46" t="s">
        <v>822</v>
      </c>
      <c r="G87" s="22" t="s">
        <v>5</v>
      </c>
      <c r="H87" s="43" t="s">
        <v>259</v>
      </c>
      <c r="I87" s="35" t="str">
        <f t="shared" si="5"/>
        <v>***</v>
      </c>
      <c r="J87" s="20">
        <f t="shared" si="4"/>
        <v>1762.5132908258402</v>
      </c>
      <c r="K87" s="19">
        <v>4.242</v>
      </c>
      <c r="L87" s="20">
        <v>34</v>
      </c>
      <c r="M87" s="19">
        <v>1.9990000000000001</v>
      </c>
      <c r="N87" s="19">
        <v>4.17</v>
      </c>
      <c r="O87" s="19">
        <v>1.466</v>
      </c>
      <c r="P87" s="20">
        <f t="array" ref="P87">SUBTOTAL(2,F87)</f>
        <v>0</v>
      </c>
    </row>
    <row r="88" spans="1:17" ht="105" x14ac:dyDescent="0.25">
      <c r="A88" s="17"/>
      <c r="B88" s="23" t="s">
        <v>445</v>
      </c>
      <c r="C88" s="22" t="s">
        <v>31</v>
      </c>
      <c r="D88" s="22" t="s">
        <v>758</v>
      </c>
      <c r="E88" s="22" t="s">
        <v>756</v>
      </c>
      <c r="F88" s="46" t="s">
        <v>822</v>
      </c>
      <c r="G88" s="22" t="s">
        <v>5</v>
      </c>
      <c r="H88" s="43" t="s">
        <v>259</v>
      </c>
      <c r="I88" s="35" t="str">
        <f t="shared" si="5"/>
        <v>***</v>
      </c>
      <c r="J88" s="20">
        <f t="shared" si="4"/>
        <v>1762.5132908258402</v>
      </c>
      <c r="K88" s="19">
        <v>4.242</v>
      </c>
      <c r="L88" s="20">
        <v>34</v>
      </c>
      <c r="M88" s="19">
        <v>1.9990000000000001</v>
      </c>
      <c r="N88" s="19">
        <v>4.17</v>
      </c>
      <c r="O88" s="19">
        <v>1.466</v>
      </c>
      <c r="P88" s="20">
        <f t="array" ref="P88">SUBTOTAL(2,F88)</f>
        <v>0</v>
      </c>
    </row>
    <row r="89" spans="1:17" ht="105" x14ac:dyDescent="0.25">
      <c r="A89" s="15"/>
      <c r="B89" s="23" t="s">
        <v>445</v>
      </c>
      <c r="C89" s="22" t="s">
        <v>41</v>
      </c>
      <c r="D89" s="22" t="s">
        <v>258</v>
      </c>
      <c r="E89" s="22" t="s">
        <v>1064</v>
      </c>
      <c r="F89" s="46" t="s">
        <v>822</v>
      </c>
      <c r="G89" s="22" t="s">
        <v>146</v>
      </c>
      <c r="H89" s="43" t="s">
        <v>259</v>
      </c>
      <c r="I89" s="35" t="str">
        <f t="shared" si="5"/>
        <v>***</v>
      </c>
      <c r="J89" s="20">
        <f t="shared" si="4"/>
        <v>1762.5132908258402</v>
      </c>
      <c r="K89" s="19">
        <v>4.242</v>
      </c>
      <c r="L89" s="20">
        <v>34</v>
      </c>
      <c r="M89" s="19">
        <v>1.9990000000000001</v>
      </c>
      <c r="N89" s="19">
        <v>4.17</v>
      </c>
      <c r="O89" s="19">
        <v>1.466</v>
      </c>
      <c r="P89" s="20">
        <f t="array" ref="P89">SUBTOTAL(2,F89)</f>
        <v>0</v>
      </c>
    </row>
    <row r="90" spans="1:17" ht="105" x14ac:dyDescent="0.25">
      <c r="A90" s="15"/>
      <c r="B90" s="23" t="s">
        <v>445</v>
      </c>
      <c r="C90" s="22" t="s">
        <v>41</v>
      </c>
      <c r="D90" s="22" t="s">
        <v>779</v>
      </c>
      <c r="E90" s="22" t="s">
        <v>780</v>
      </c>
      <c r="F90" s="46" t="s">
        <v>822</v>
      </c>
      <c r="G90" s="22" t="s">
        <v>99</v>
      </c>
      <c r="H90" s="43" t="s">
        <v>259</v>
      </c>
      <c r="I90" s="35" t="str">
        <f t="shared" si="5"/>
        <v>***</v>
      </c>
      <c r="J90" s="20">
        <f t="shared" si="4"/>
        <v>1762.5132908258402</v>
      </c>
      <c r="K90" s="19">
        <v>4.242</v>
      </c>
      <c r="L90" s="20">
        <v>34</v>
      </c>
      <c r="M90" s="19">
        <v>1.9990000000000001</v>
      </c>
      <c r="N90" s="19">
        <v>4.17</v>
      </c>
      <c r="O90" s="19">
        <v>1.466</v>
      </c>
      <c r="P90" s="20">
        <f t="array" ref="P90">SUBTOTAL(2,F90)</f>
        <v>0</v>
      </c>
    </row>
    <row r="91" spans="1:17" ht="90" x14ac:dyDescent="0.25">
      <c r="A91" s="15"/>
      <c r="B91" s="23" t="s">
        <v>187</v>
      </c>
      <c r="C91" s="22" t="s">
        <v>32</v>
      </c>
      <c r="D91" s="22" t="s">
        <v>414</v>
      </c>
      <c r="E91" s="22" t="s">
        <v>1045</v>
      </c>
      <c r="F91" s="46">
        <v>3</v>
      </c>
      <c r="G91" s="22" t="s">
        <v>413</v>
      </c>
      <c r="H91" s="43" t="s">
        <v>18</v>
      </c>
      <c r="I91" s="35" t="str">
        <f t="shared" si="5"/>
        <v>***</v>
      </c>
      <c r="J91" s="20">
        <f t="shared" si="4"/>
        <v>1678.0665562079998</v>
      </c>
      <c r="K91" s="19">
        <v>3.6680000000000001</v>
      </c>
      <c r="L91" s="20">
        <v>53</v>
      </c>
      <c r="M91" s="19">
        <v>1.615</v>
      </c>
      <c r="N91" s="19">
        <v>4.08</v>
      </c>
      <c r="O91" s="19">
        <v>1.31</v>
      </c>
      <c r="P91" s="20">
        <f t="array" ref="P91">SUBTOTAL(2,F91)</f>
        <v>1</v>
      </c>
    </row>
    <row r="92" spans="1:17" ht="90" x14ac:dyDescent="0.25">
      <c r="A92" s="17"/>
      <c r="B92" s="23" t="s">
        <v>187</v>
      </c>
      <c r="C92" s="22" t="s">
        <v>32</v>
      </c>
      <c r="D92" s="22" t="s">
        <v>416</v>
      </c>
      <c r="E92" s="22" t="s">
        <v>1045</v>
      </c>
      <c r="F92" s="46">
        <v>3</v>
      </c>
      <c r="G92" s="22" t="s">
        <v>413</v>
      </c>
      <c r="H92" s="43" t="s">
        <v>18</v>
      </c>
      <c r="I92" s="35" t="str">
        <f t="shared" si="5"/>
        <v>***</v>
      </c>
      <c r="J92" s="20">
        <f t="shared" si="4"/>
        <v>1678.0665562079998</v>
      </c>
      <c r="K92" s="19">
        <v>3.6680000000000001</v>
      </c>
      <c r="L92" s="20">
        <v>53</v>
      </c>
      <c r="M92" s="19">
        <v>1.615</v>
      </c>
      <c r="N92" s="19">
        <v>4.08</v>
      </c>
      <c r="O92" s="19">
        <v>1.31</v>
      </c>
      <c r="P92" s="20">
        <f t="array" ref="P92">SUBTOTAL(2,F92)</f>
        <v>1</v>
      </c>
    </row>
    <row r="93" spans="1:17" ht="90" x14ac:dyDescent="0.25">
      <c r="A93" s="17"/>
      <c r="B93" s="23" t="s">
        <v>187</v>
      </c>
      <c r="C93" s="22" t="s">
        <v>32</v>
      </c>
      <c r="D93" s="22" t="s">
        <v>415</v>
      </c>
      <c r="E93" s="22" t="s">
        <v>1045</v>
      </c>
      <c r="F93" s="46">
        <v>3</v>
      </c>
      <c r="G93" s="22" t="s">
        <v>413</v>
      </c>
      <c r="H93" s="43" t="s">
        <v>18</v>
      </c>
      <c r="I93" s="35" t="str">
        <f t="shared" si="5"/>
        <v>***</v>
      </c>
      <c r="J93" s="20">
        <f t="shared" si="4"/>
        <v>1678.0665562079998</v>
      </c>
      <c r="K93" s="19">
        <v>3.6680000000000001</v>
      </c>
      <c r="L93" s="20">
        <v>53</v>
      </c>
      <c r="M93" s="19">
        <v>1.615</v>
      </c>
      <c r="N93" s="19">
        <v>4.08</v>
      </c>
      <c r="O93" s="19">
        <v>1.31</v>
      </c>
      <c r="P93" s="20">
        <f t="array" ref="P93">SUBTOTAL(2,F93)</f>
        <v>1</v>
      </c>
    </row>
    <row r="94" spans="1:17" ht="90" x14ac:dyDescent="0.25">
      <c r="A94" s="17"/>
      <c r="B94" s="23" t="s">
        <v>187</v>
      </c>
      <c r="C94" s="22" t="s">
        <v>32</v>
      </c>
      <c r="D94" s="22" t="s">
        <v>744</v>
      </c>
      <c r="E94" s="22" t="s">
        <v>1045</v>
      </c>
      <c r="F94" s="46">
        <v>3</v>
      </c>
      <c r="G94" s="22" t="s">
        <v>5</v>
      </c>
      <c r="H94" s="43" t="s">
        <v>18</v>
      </c>
      <c r="I94" s="35" t="str">
        <f t="shared" si="5"/>
        <v>***</v>
      </c>
      <c r="J94" s="20">
        <f t="shared" si="4"/>
        <v>1678.0665562079998</v>
      </c>
      <c r="K94" s="19">
        <v>3.6680000000000001</v>
      </c>
      <c r="L94" s="20">
        <v>53</v>
      </c>
      <c r="M94" s="19">
        <v>1.615</v>
      </c>
      <c r="N94" s="19">
        <v>4.08</v>
      </c>
      <c r="O94" s="19">
        <v>1.31</v>
      </c>
      <c r="P94" s="20">
        <f t="array" ref="P94">SUBTOTAL(2,F94)</f>
        <v>1</v>
      </c>
    </row>
    <row r="95" spans="1:17" ht="90" x14ac:dyDescent="0.25">
      <c r="A95" s="15"/>
      <c r="B95" s="23" t="s">
        <v>187</v>
      </c>
      <c r="C95" s="22" t="s">
        <v>32</v>
      </c>
      <c r="D95" s="22" t="s">
        <v>745</v>
      </c>
      <c r="E95" s="22" t="s">
        <v>1045</v>
      </c>
      <c r="F95" s="46">
        <v>3</v>
      </c>
      <c r="G95" s="22" t="s">
        <v>5</v>
      </c>
      <c r="H95" s="43" t="s">
        <v>18</v>
      </c>
      <c r="I95" s="35" t="str">
        <f t="shared" si="5"/>
        <v>***</v>
      </c>
      <c r="J95" s="20">
        <f t="shared" si="4"/>
        <v>1678.0665562079998</v>
      </c>
      <c r="K95" s="19">
        <v>3.6680000000000001</v>
      </c>
      <c r="L95" s="20">
        <v>53</v>
      </c>
      <c r="M95" s="19">
        <v>1.615</v>
      </c>
      <c r="N95" s="19">
        <v>4.08</v>
      </c>
      <c r="O95" s="19">
        <v>1.31</v>
      </c>
      <c r="P95" s="20">
        <f t="array" ref="P95">SUBTOTAL(2,F95)</f>
        <v>1</v>
      </c>
    </row>
    <row r="96" spans="1:17" ht="90" x14ac:dyDescent="0.25">
      <c r="A96" s="15"/>
      <c r="B96" s="23" t="s">
        <v>187</v>
      </c>
      <c r="C96" s="22" t="s">
        <v>32</v>
      </c>
      <c r="D96" s="22" t="s">
        <v>746</v>
      </c>
      <c r="E96" s="22" t="s">
        <v>1045</v>
      </c>
      <c r="F96" s="46">
        <v>3</v>
      </c>
      <c r="G96" s="22" t="s">
        <v>5</v>
      </c>
      <c r="H96" s="43" t="s">
        <v>18</v>
      </c>
      <c r="I96" s="35" t="str">
        <f t="shared" si="5"/>
        <v>***</v>
      </c>
      <c r="J96" s="20">
        <f t="shared" si="4"/>
        <v>1678.0665562079998</v>
      </c>
      <c r="K96" s="19">
        <v>3.6680000000000001</v>
      </c>
      <c r="L96" s="20">
        <v>53</v>
      </c>
      <c r="M96" s="19">
        <v>1.615</v>
      </c>
      <c r="N96" s="19">
        <v>4.08</v>
      </c>
      <c r="O96" s="19">
        <v>1.31</v>
      </c>
      <c r="P96" s="20">
        <f t="array" ref="P96">SUBTOTAL(2,F96)</f>
        <v>1</v>
      </c>
    </row>
    <row r="97" spans="1:16" ht="120" x14ac:dyDescent="0.25">
      <c r="A97" s="15"/>
      <c r="B97" s="23" t="s">
        <v>187</v>
      </c>
      <c r="C97" s="22" t="s">
        <v>37</v>
      </c>
      <c r="D97" s="22" t="s">
        <v>248</v>
      </c>
      <c r="E97" s="22" t="s">
        <v>1017</v>
      </c>
      <c r="F97" s="46">
        <v>3</v>
      </c>
      <c r="G97" s="22" t="s">
        <v>135</v>
      </c>
      <c r="H97" s="43" t="s">
        <v>154</v>
      </c>
      <c r="I97" s="35" t="str">
        <f t="shared" si="5"/>
        <v>***</v>
      </c>
      <c r="J97" s="20">
        <f t="shared" si="4"/>
        <v>1531.2824441714799</v>
      </c>
      <c r="K97" s="19">
        <v>5.3689999999999998</v>
      </c>
      <c r="L97" s="20">
        <v>34</v>
      </c>
      <c r="M97" s="19">
        <v>1.7809999999999999</v>
      </c>
      <c r="N97" s="19">
        <v>2.71</v>
      </c>
      <c r="O97" s="19">
        <v>1.738</v>
      </c>
      <c r="P97" s="20">
        <f t="array" ref="P97">SUBTOTAL(2,F97)</f>
        <v>1</v>
      </c>
    </row>
    <row r="98" spans="1:16" ht="120" x14ac:dyDescent="0.25">
      <c r="A98" s="15"/>
      <c r="B98" s="23" t="s">
        <v>187</v>
      </c>
      <c r="C98" s="22" t="s">
        <v>37</v>
      </c>
      <c r="D98" s="22" t="s">
        <v>249</v>
      </c>
      <c r="E98" s="22" t="s">
        <v>539</v>
      </c>
      <c r="F98" s="46">
        <v>2.7</v>
      </c>
      <c r="G98" s="22" t="s">
        <v>135</v>
      </c>
      <c r="H98" s="43" t="s">
        <v>154</v>
      </c>
      <c r="I98" s="35" t="str">
        <f t="shared" si="5"/>
        <v>***</v>
      </c>
      <c r="J98" s="20">
        <f t="shared" si="4"/>
        <v>1531.2824441714799</v>
      </c>
      <c r="K98" s="19">
        <v>5.3689999999999998</v>
      </c>
      <c r="L98" s="20">
        <v>34</v>
      </c>
      <c r="M98" s="19">
        <v>1.7809999999999999</v>
      </c>
      <c r="N98" s="19">
        <v>2.71</v>
      </c>
      <c r="O98" s="19">
        <v>1.738</v>
      </c>
      <c r="P98" s="20">
        <f t="array" ref="P98">SUBTOTAL(2,F98)</f>
        <v>1</v>
      </c>
    </row>
    <row r="99" spans="1:16" ht="120" x14ac:dyDescent="0.25">
      <c r="A99" s="15"/>
      <c r="B99" s="23" t="s">
        <v>187</v>
      </c>
      <c r="C99" s="22" t="s">
        <v>37</v>
      </c>
      <c r="D99" s="22" t="s">
        <v>250</v>
      </c>
      <c r="E99" s="22" t="s">
        <v>538</v>
      </c>
      <c r="F99" s="46">
        <v>2</v>
      </c>
      <c r="G99" s="22" t="s">
        <v>135</v>
      </c>
      <c r="H99" s="43" t="s">
        <v>154</v>
      </c>
      <c r="I99" s="35" t="str">
        <f t="shared" si="5"/>
        <v>***</v>
      </c>
      <c r="J99" s="20">
        <f t="shared" si="4"/>
        <v>1531.2824441714799</v>
      </c>
      <c r="K99" s="19">
        <v>5.3689999999999998</v>
      </c>
      <c r="L99" s="20">
        <v>34</v>
      </c>
      <c r="M99" s="19">
        <v>1.7809999999999999</v>
      </c>
      <c r="N99" s="19">
        <v>2.71</v>
      </c>
      <c r="O99" s="19">
        <v>1.738</v>
      </c>
      <c r="P99" s="20">
        <f t="array" ref="P99">SUBTOTAL(2,F99)</f>
        <v>1</v>
      </c>
    </row>
    <row r="100" spans="1:16" ht="120" x14ac:dyDescent="0.25">
      <c r="A100" s="15"/>
      <c r="B100" s="23" t="s">
        <v>187</v>
      </c>
      <c r="C100" s="22" t="s">
        <v>33</v>
      </c>
      <c r="D100" s="22" t="s">
        <v>153</v>
      </c>
      <c r="E100" s="22" t="s">
        <v>615</v>
      </c>
      <c r="F100" s="46">
        <v>1.8</v>
      </c>
      <c r="G100" s="22" t="s">
        <v>135</v>
      </c>
      <c r="H100" s="43" t="s">
        <v>154</v>
      </c>
      <c r="I100" s="35" t="str">
        <f t="shared" si="5"/>
        <v>***</v>
      </c>
      <c r="J100" s="20">
        <f t="shared" si="4"/>
        <v>1531.2824441714799</v>
      </c>
      <c r="K100" s="19">
        <v>5.3689999999999998</v>
      </c>
      <c r="L100" s="20">
        <v>34</v>
      </c>
      <c r="M100" s="19">
        <v>1.7809999999999999</v>
      </c>
      <c r="N100" s="19">
        <v>2.71</v>
      </c>
      <c r="O100" s="19">
        <v>1.738</v>
      </c>
      <c r="P100" s="20">
        <f t="array" ref="P100">SUBTOTAL(2,F100)</f>
        <v>1</v>
      </c>
    </row>
    <row r="101" spans="1:16" ht="120" x14ac:dyDescent="0.25">
      <c r="A101" s="15"/>
      <c r="B101" s="23" t="s">
        <v>187</v>
      </c>
      <c r="C101" s="22" t="s">
        <v>37</v>
      </c>
      <c r="D101" s="22" t="s">
        <v>251</v>
      </c>
      <c r="E101" s="22" t="s">
        <v>537</v>
      </c>
      <c r="F101" s="46">
        <v>1.8</v>
      </c>
      <c r="G101" s="22" t="s">
        <v>135</v>
      </c>
      <c r="H101" s="43" t="s">
        <v>154</v>
      </c>
      <c r="I101" s="35" t="str">
        <f t="shared" si="5"/>
        <v>***</v>
      </c>
      <c r="J101" s="20">
        <f t="shared" si="4"/>
        <v>1531.2824441714799</v>
      </c>
      <c r="K101" s="19">
        <v>5.3689999999999998</v>
      </c>
      <c r="L101" s="20">
        <v>34</v>
      </c>
      <c r="M101" s="19">
        <v>1.7809999999999999</v>
      </c>
      <c r="N101" s="19">
        <v>2.71</v>
      </c>
      <c r="O101" s="19">
        <v>1.738</v>
      </c>
      <c r="P101" s="20">
        <f t="array" ref="P101">SUBTOTAL(2,F101)</f>
        <v>1</v>
      </c>
    </row>
    <row r="102" spans="1:16" ht="120" x14ac:dyDescent="0.25">
      <c r="A102" s="15"/>
      <c r="B102" s="23" t="s">
        <v>187</v>
      </c>
      <c r="C102" s="22" t="s">
        <v>33</v>
      </c>
      <c r="D102" s="22" t="s">
        <v>252</v>
      </c>
      <c r="E102" s="22" t="s">
        <v>253</v>
      </c>
      <c r="F102" s="46">
        <v>0</v>
      </c>
      <c r="G102" s="22" t="s">
        <v>135</v>
      </c>
      <c r="H102" s="43" t="s">
        <v>154</v>
      </c>
      <c r="I102" s="35" t="str">
        <f t="shared" si="5"/>
        <v>***</v>
      </c>
      <c r="J102" s="20">
        <f t="shared" si="4"/>
        <v>1531.2824441714799</v>
      </c>
      <c r="K102" s="19">
        <v>5.3689999999999998</v>
      </c>
      <c r="L102" s="20">
        <v>34</v>
      </c>
      <c r="M102" s="19">
        <v>1.7809999999999999</v>
      </c>
      <c r="N102" s="19">
        <v>2.71</v>
      </c>
      <c r="O102" s="19">
        <v>1.738</v>
      </c>
      <c r="P102" s="20">
        <f t="array" ref="P102">SUBTOTAL(2,F102)</f>
        <v>1</v>
      </c>
    </row>
    <row r="103" spans="1:16" ht="120" x14ac:dyDescent="0.25">
      <c r="A103" s="15"/>
      <c r="B103" s="23" t="s">
        <v>187</v>
      </c>
      <c r="C103" s="22" t="s">
        <v>33</v>
      </c>
      <c r="D103" s="22" t="s">
        <v>254</v>
      </c>
      <c r="E103" s="22" t="s">
        <v>253</v>
      </c>
      <c r="F103" s="46">
        <v>0</v>
      </c>
      <c r="G103" s="22" t="s">
        <v>135</v>
      </c>
      <c r="H103" s="43" t="s">
        <v>154</v>
      </c>
      <c r="I103" s="35" t="str">
        <f t="shared" si="5"/>
        <v>***</v>
      </c>
      <c r="J103" s="20">
        <f t="shared" si="4"/>
        <v>1531.2824441714799</v>
      </c>
      <c r="K103" s="19">
        <v>5.3689999999999998</v>
      </c>
      <c r="L103" s="20">
        <v>34</v>
      </c>
      <c r="M103" s="19">
        <v>1.7809999999999999</v>
      </c>
      <c r="N103" s="19">
        <v>2.71</v>
      </c>
      <c r="O103" s="19">
        <v>1.738</v>
      </c>
      <c r="P103" s="20">
        <f t="array" ref="P103">SUBTOTAL(2,F103)</f>
        <v>1</v>
      </c>
    </row>
    <row r="104" spans="1:16" ht="102.75" customHeight="1" x14ac:dyDescent="0.25">
      <c r="A104" s="15"/>
      <c r="B104" s="23" t="s">
        <v>445</v>
      </c>
      <c r="C104" s="22" t="s">
        <v>107</v>
      </c>
      <c r="D104" s="22" t="s">
        <v>1107</v>
      </c>
      <c r="E104" s="22" t="s">
        <v>1011</v>
      </c>
      <c r="F104" s="46" t="s">
        <v>822</v>
      </c>
      <c r="G104" s="22" t="s">
        <v>5</v>
      </c>
      <c r="H104" s="43" t="s">
        <v>147</v>
      </c>
      <c r="I104" s="35" t="s">
        <v>211</v>
      </c>
      <c r="J104" s="20">
        <v>1143.5613480345598</v>
      </c>
      <c r="K104" s="19">
        <v>3.952</v>
      </c>
      <c r="L104" s="20">
        <v>27</v>
      </c>
      <c r="M104" s="19">
        <v>1.915</v>
      </c>
      <c r="N104" s="19">
        <v>4.08</v>
      </c>
      <c r="O104" s="19">
        <v>1.3879999999999999</v>
      </c>
      <c r="P104" s="20">
        <f t="array" ref="P104">SUBTOTAL(2,F104)</f>
        <v>0</v>
      </c>
    </row>
    <row r="105" spans="1:16" ht="102.75" customHeight="1" x14ac:dyDescent="0.25">
      <c r="A105" s="17"/>
      <c r="B105" s="23" t="s">
        <v>445</v>
      </c>
      <c r="C105" s="22" t="s">
        <v>38</v>
      </c>
      <c r="D105" s="22" t="s">
        <v>1108</v>
      </c>
      <c r="E105" s="22" t="s">
        <v>578</v>
      </c>
      <c r="F105" s="46">
        <v>4</v>
      </c>
      <c r="G105" s="22" t="s">
        <v>5</v>
      </c>
      <c r="H105" s="43" t="s">
        <v>147</v>
      </c>
      <c r="I105" s="35" t="str">
        <f>IF(J105&gt;=1000,"***",(IF(J105&lt;100,"*","**")))</f>
        <v>***</v>
      </c>
      <c r="J105" s="20">
        <v>1143.5613480345598</v>
      </c>
      <c r="K105" s="19">
        <v>3.952</v>
      </c>
      <c r="L105" s="20">
        <v>27</v>
      </c>
      <c r="M105" s="19">
        <v>1.915</v>
      </c>
      <c r="N105" s="19">
        <v>4.08</v>
      </c>
      <c r="O105" s="19">
        <v>1.3879999999999999</v>
      </c>
      <c r="P105" s="20">
        <f t="array" ref="P105">SUBTOTAL(2,F105)</f>
        <v>1</v>
      </c>
    </row>
    <row r="106" spans="1:16" ht="102.75" customHeight="1" x14ac:dyDescent="0.25">
      <c r="A106" s="17"/>
      <c r="B106" s="23" t="s">
        <v>445</v>
      </c>
      <c r="C106" s="22" t="s">
        <v>34</v>
      </c>
      <c r="D106" s="22" t="s">
        <v>1088</v>
      </c>
      <c r="E106" s="22" t="s">
        <v>1089</v>
      </c>
      <c r="F106" s="46">
        <v>0</v>
      </c>
      <c r="G106" s="22" t="s">
        <v>5</v>
      </c>
      <c r="H106" s="43" t="s">
        <v>147</v>
      </c>
      <c r="I106" s="35" t="s">
        <v>211</v>
      </c>
      <c r="J106" s="20">
        <v>1143.5613480345598</v>
      </c>
      <c r="K106" s="19">
        <v>3.952</v>
      </c>
      <c r="L106" s="20">
        <v>27</v>
      </c>
      <c r="M106" s="19">
        <v>1.915</v>
      </c>
      <c r="N106" s="19">
        <v>4.08</v>
      </c>
      <c r="O106" s="19">
        <v>1.3879999999999999</v>
      </c>
      <c r="P106" s="20">
        <f t="array" ref="P106">SUBTOTAL(2,F106)</f>
        <v>1</v>
      </c>
    </row>
    <row r="107" spans="1:16" ht="102.75" customHeight="1" x14ac:dyDescent="0.25">
      <c r="A107" s="17"/>
      <c r="B107" s="23" t="s">
        <v>186</v>
      </c>
      <c r="C107" s="22" t="s">
        <v>34</v>
      </c>
      <c r="D107" s="22" t="s">
        <v>990</v>
      </c>
      <c r="E107" s="22" t="s">
        <v>991</v>
      </c>
      <c r="F107" s="46">
        <v>2.4</v>
      </c>
      <c r="G107" s="22" t="s">
        <v>854</v>
      </c>
      <c r="H107" s="43" t="s">
        <v>989</v>
      </c>
      <c r="I107" s="35" t="str">
        <f t="shared" ref="I107:I138" si="6">IF(J107&gt;=1000,"***",(IF(J107&lt;100,"*","**")))</f>
        <v>***</v>
      </c>
      <c r="J107" s="20">
        <f t="shared" ref="J107:J148" si="7">K107*L107*M107*N107*O107</f>
        <v>1139.8187928960001</v>
      </c>
      <c r="K107" s="19">
        <v>3.6680000000000001</v>
      </c>
      <c r="L107" s="20">
        <v>36</v>
      </c>
      <c r="M107" s="19">
        <v>1.615</v>
      </c>
      <c r="N107" s="19">
        <v>4.08</v>
      </c>
      <c r="O107" s="19">
        <v>1.31</v>
      </c>
      <c r="P107" s="20">
        <f t="array" ref="P107">SUBTOTAL(2,F107)</f>
        <v>1</v>
      </c>
    </row>
    <row r="108" spans="1:16" ht="102.75" customHeight="1" x14ac:dyDescent="0.25">
      <c r="A108" s="17"/>
      <c r="B108" s="22" t="s">
        <v>186</v>
      </c>
      <c r="C108" s="22" t="s">
        <v>34</v>
      </c>
      <c r="D108" s="22" t="s">
        <v>1000</v>
      </c>
      <c r="E108" s="22" t="s">
        <v>1001</v>
      </c>
      <c r="F108" s="46">
        <v>2.4</v>
      </c>
      <c r="G108" s="22" t="s">
        <v>854</v>
      </c>
      <c r="H108" s="43" t="s">
        <v>999</v>
      </c>
      <c r="I108" s="35" t="str">
        <f t="shared" si="6"/>
        <v>***</v>
      </c>
      <c r="J108" s="20">
        <f t="shared" si="7"/>
        <v>1139.8187928960001</v>
      </c>
      <c r="K108" s="19">
        <v>3.6680000000000001</v>
      </c>
      <c r="L108" s="20">
        <v>36</v>
      </c>
      <c r="M108" s="19">
        <v>1.615</v>
      </c>
      <c r="N108" s="19">
        <v>4.08</v>
      </c>
      <c r="O108" s="19">
        <v>1.31</v>
      </c>
      <c r="P108" s="20">
        <f t="array" ref="P108">SUBTOTAL(2,F108)</f>
        <v>1</v>
      </c>
    </row>
    <row r="109" spans="1:16" ht="102.75" customHeight="1" x14ac:dyDescent="0.25">
      <c r="A109" s="17"/>
      <c r="B109" s="23" t="s">
        <v>186</v>
      </c>
      <c r="C109" s="22" t="s">
        <v>34</v>
      </c>
      <c r="D109" s="22" t="s">
        <v>981</v>
      </c>
      <c r="E109" s="22" t="s">
        <v>1090</v>
      </c>
      <c r="F109" s="46">
        <v>2</v>
      </c>
      <c r="G109" s="22" t="s">
        <v>854</v>
      </c>
      <c r="H109" s="43" t="s">
        <v>58</v>
      </c>
      <c r="I109" s="35" t="str">
        <f t="shared" si="6"/>
        <v>***</v>
      </c>
      <c r="J109" s="20">
        <f t="shared" si="7"/>
        <v>1139.8187928960001</v>
      </c>
      <c r="K109" s="19">
        <v>3.6680000000000001</v>
      </c>
      <c r="L109" s="20">
        <v>36</v>
      </c>
      <c r="M109" s="19">
        <v>1.615</v>
      </c>
      <c r="N109" s="19">
        <v>4.08</v>
      </c>
      <c r="O109" s="19">
        <v>1.31</v>
      </c>
      <c r="P109" s="20">
        <f t="array" ref="P109">SUBTOTAL(2,F109)</f>
        <v>1</v>
      </c>
    </row>
    <row r="110" spans="1:16" ht="102.75" customHeight="1" x14ac:dyDescent="0.25">
      <c r="A110" s="17"/>
      <c r="B110" s="22" t="s">
        <v>186</v>
      </c>
      <c r="C110" s="22" t="s">
        <v>34</v>
      </c>
      <c r="D110" s="22" t="s">
        <v>979</v>
      </c>
      <c r="E110" s="22" t="s">
        <v>978</v>
      </c>
      <c r="F110" s="46">
        <v>2</v>
      </c>
      <c r="G110" s="22" t="s">
        <v>854</v>
      </c>
      <c r="H110" s="43" t="s">
        <v>58</v>
      </c>
      <c r="I110" s="35" t="str">
        <f t="shared" si="6"/>
        <v>***</v>
      </c>
      <c r="J110" s="20">
        <f t="shared" si="7"/>
        <v>1139.8187928960001</v>
      </c>
      <c r="K110" s="19">
        <v>3.6680000000000001</v>
      </c>
      <c r="L110" s="20">
        <v>36</v>
      </c>
      <c r="M110" s="19">
        <v>1.615</v>
      </c>
      <c r="N110" s="19">
        <v>4.08</v>
      </c>
      <c r="O110" s="19">
        <v>1.31</v>
      </c>
      <c r="P110" s="20">
        <f t="array" ref="P110">SUBTOTAL(2,F110)</f>
        <v>1</v>
      </c>
    </row>
    <row r="111" spans="1:16" ht="102.75" customHeight="1" x14ac:dyDescent="0.25">
      <c r="A111" s="17"/>
      <c r="B111" s="22" t="s">
        <v>186</v>
      </c>
      <c r="C111" s="22" t="s">
        <v>34</v>
      </c>
      <c r="D111" s="22" t="s">
        <v>985</v>
      </c>
      <c r="E111" s="22" t="s">
        <v>986</v>
      </c>
      <c r="F111" s="46">
        <v>2</v>
      </c>
      <c r="G111" s="22" t="s">
        <v>854</v>
      </c>
      <c r="H111" s="43" t="s">
        <v>58</v>
      </c>
      <c r="I111" s="35" t="str">
        <f t="shared" si="6"/>
        <v>***</v>
      </c>
      <c r="J111" s="20">
        <f t="shared" si="7"/>
        <v>1139.8187928960001</v>
      </c>
      <c r="K111" s="19">
        <v>3.6680000000000001</v>
      </c>
      <c r="L111" s="20">
        <v>36</v>
      </c>
      <c r="M111" s="19">
        <v>1.615</v>
      </c>
      <c r="N111" s="19">
        <v>4.08</v>
      </c>
      <c r="O111" s="19">
        <v>1.31</v>
      </c>
      <c r="P111" s="20">
        <f t="array" ref="P111">SUBTOTAL(2,F111)</f>
        <v>1</v>
      </c>
    </row>
    <row r="112" spans="1:16" ht="102.75" customHeight="1" x14ac:dyDescent="0.25">
      <c r="A112" s="17"/>
      <c r="B112" s="22" t="s">
        <v>186</v>
      </c>
      <c r="C112" s="22" t="s">
        <v>34</v>
      </c>
      <c r="D112" s="22" t="s">
        <v>987</v>
      </c>
      <c r="E112" s="22" t="s">
        <v>986</v>
      </c>
      <c r="F112" s="46">
        <v>2</v>
      </c>
      <c r="G112" s="22" t="s">
        <v>854</v>
      </c>
      <c r="H112" s="43" t="s">
        <v>58</v>
      </c>
      <c r="I112" s="35" t="str">
        <f t="shared" si="6"/>
        <v>***</v>
      </c>
      <c r="J112" s="20">
        <f t="shared" si="7"/>
        <v>1139.8187928960001</v>
      </c>
      <c r="K112" s="19">
        <v>3.6680000000000001</v>
      </c>
      <c r="L112" s="20">
        <v>36</v>
      </c>
      <c r="M112" s="19">
        <v>1.615</v>
      </c>
      <c r="N112" s="19">
        <v>4.08</v>
      </c>
      <c r="O112" s="19">
        <v>1.31</v>
      </c>
      <c r="P112" s="20">
        <f t="array" ref="P112">SUBTOTAL(2,F112)</f>
        <v>1</v>
      </c>
    </row>
    <row r="113" spans="1:17" ht="102.75" customHeight="1" x14ac:dyDescent="0.25">
      <c r="A113" s="17"/>
      <c r="B113" s="22" t="s">
        <v>186</v>
      </c>
      <c r="C113" s="22" t="s">
        <v>34</v>
      </c>
      <c r="D113" s="22" t="s">
        <v>988</v>
      </c>
      <c r="E113" s="22" t="s">
        <v>986</v>
      </c>
      <c r="F113" s="46">
        <v>2</v>
      </c>
      <c r="G113" s="22" t="s">
        <v>854</v>
      </c>
      <c r="H113" s="43" t="s">
        <v>58</v>
      </c>
      <c r="I113" s="35" t="str">
        <f t="shared" si="6"/>
        <v>***</v>
      </c>
      <c r="J113" s="20">
        <f t="shared" si="7"/>
        <v>1139.8187928960001</v>
      </c>
      <c r="K113" s="19">
        <v>3.6680000000000001</v>
      </c>
      <c r="L113" s="20">
        <v>36</v>
      </c>
      <c r="M113" s="19">
        <v>1.615</v>
      </c>
      <c r="N113" s="19">
        <v>4.08</v>
      </c>
      <c r="O113" s="19">
        <v>1.31</v>
      </c>
      <c r="P113" s="20">
        <f t="array" ref="P113">SUBTOTAL(2,F113)</f>
        <v>1</v>
      </c>
    </row>
    <row r="114" spans="1:17" ht="102.75" customHeight="1" x14ac:dyDescent="0.25">
      <c r="A114" s="17"/>
      <c r="B114" s="22" t="s">
        <v>186</v>
      </c>
      <c r="C114" s="22" t="s">
        <v>34</v>
      </c>
      <c r="D114" s="22" t="s">
        <v>998</v>
      </c>
      <c r="E114" s="22" t="s">
        <v>986</v>
      </c>
      <c r="F114" s="46">
        <v>2</v>
      </c>
      <c r="G114" s="22" t="s">
        <v>854</v>
      </c>
      <c r="H114" s="43" t="s">
        <v>997</v>
      </c>
      <c r="I114" s="35" t="str">
        <f t="shared" si="6"/>
        <v>***</v>
      </c>
      <c r="J114" s="20">
        <f t="shared" si="7"/>
        <v>1139.8187928960001</v>
      </c>
      <c r="K114" s="19">
        <v>3.6680000000000001</v>
      </c>
      <c r="L114" s="20">
        <v>36</v>
      </c>
      <c r="M114" s="19">
        <v>1.615</v>
      </c>
      <c r="N114" s="19">
        <v>4.08</v>
      </c>
      <c r="O114" s="19">
        <v>1.31</v>
      </c>
      <c r="P114" s="20">
        <f t="array" ref="P114">SUBTOTAL(2,F114)</f>
        <v>1</v>
      </c>
    </row>
    <row r="115" spans="1:17" ht="102.75" customHeight="1" x14ac:dyDescent="0.25">
      <c r="A115" s="17"/>
      <c r="B115" s="22" t="s">
        <v>186</v>
      </c>
      <c r="C115" s="22" t="s">
        <v>34</v>
      </c>
      <c r="D115" s="22" t="s">
        <v>1003</v>
      </c>
      <c r="E115" s="22" t="s">
        <v>986</v>
      </c>
      <c r="F115" s="46">
        <v>2</v>
      </c>
      <c r="G115" s="22" t="s">
        <v>854</v>
      </c>
      <c r="H115" s="43" t="s">
        <v>1002</v>
      </c>
      <c r="I115" s="35" t="str">
        <f t="shared" si="6"/>
        <v>***</v>
      </c>
      <c r="J115" s="20">
        <f t="shared" si="7"/>
        <v>1139.8187928960001</v>
      </c>
      <c r="K115" s="19">
        <v>3.6680000000000001</v>
      </c>
      <c r="L115" s="20">
        <v>36</v>
      </c>
      <c r="M115" s="19">
        <v>1.615</v>
      </c>
      <c r="N115" s="19">
        <v>4.08</v>
      </c>
      <c r="O115" s="19">
        <v>1.31</v>
      </c>
      <c r="P115" s="20">
        <f t="array" ref="P115">SUBTOTAL(2,F115)</f>
        <v>1</v>
      </c>
    </row>
    <row r="116" spans="1:17" ht="102.75" customHeight="1" x14ac:dyDescent="0.25">
      <c r="A116" s="17"/>
      <c r="B116" s="22" t="s">
        <v>186</v>
      </c>
      <c r="C116" s="22" t="s">
        <v>34</v>
      </c>
      <c r="D116" s="22" t="s">
        <v>687</v>
      </c>
      <c r="E116" s="22" t="s">
        <v>983</v>
      </c>
      <c r="F116" s="46">
        <v>1.74</v>
      </c>
      <c r="G116" s="22" t="s">
        <v>854</v>
      </c>
      <c r="H116" s="43" t="s">
        <v>58</v>
      </c>
      <c r="I116" s="35" t="str">
        <f t="shared" si="6"/>
        <v>***</v>
      </c>
      <c r="J116" s="20">
        <f t="shared" si="7"/>
        <v>1139.8187928960001</v>
      </c>
      <c r="K116" s="19">
        <v>3.6680000000000001</v>
      </c>
      <c r="L116" s="20">
        <v>36</v>
      </c>
      <c r="M116" s="19">
        <v>1.615</v>
      </c>
      <c r="N116" s="19">
        <v>4.08</v>
      </c>
      <c r="O116" s="19">
        <v>1.31</v>
      </c>
      <c r="P116" s="20">
        <f t="array" ref="P116">SUBTOTAL(2,F116)</f>
        <v>1</v>
      </c>
    </row>
    <row r="117" spans="1:17" ht="102.75" customHeight="1" x14ac:dyDescent="0.25">
      <c r="A117" s="17"/>
      <c r="B117" s="23" t="s">
        <v>186</v>
      </c>
      <c r="C117" s="22" t="s">
        <v>34</v>
      </c>
      <c r="D117" s="22" t="s">
        <v>982</v>
      </c>
      <c r="E117" s="22" t="s">
        <v>984</v>
      </c>
      <c r="F117" s="46">
        <v>1.7</v>
      </c>
      <c r="G117" s="22" t="s">
        <v>854</v>
      </c>
      <c r="H117" s="43" t="s">
        <v>58</v>
      </c>
      <c r="I117" s="35" t="str">
        <f t="shared" si="6"/>
        <v>***</v>
      </c>
      <c r="J117" s="20">
        <f t="shared" si="7"/>
        <v>1139.8187928960001</v>
      </c>
      <c r="K117" s="19">
        <v>3.6680000000000001</v>
      </c>
      <c r="L117" s="20">
        <v>36</v>
      </c>
      <c r="M117" s="19">
        <v>1.615</v>
      </c>
      <c r="N117" s="19">
        <v>4.08</v>
      </c>
      <c r="O117" s="19">
        <v>1.31</v>
      </c>
      <c r="P117" s="20">
        <f t="array" ref="P117">SUBTOTAL(2,F117)</f>
        <v>1</v>
      </c>
      <c r="Q117" s="15"/>
    </row>
    <row r="118" spans="1:17" ht="102.75" customHeight="1" x14ac:dyDescent="0.25">
      <c r="A118" s="15"/>
      <c r="B118" s="22" t="s">
        <v>186</v>
      </c>
      <c r="C118" s="22" t="s">
        <v>34</v>
      </c>
      <c r="D118" s="22" t="s">
        <v>1005</v>
      </c>
      <c r="E118" s="22" t="s">
        <v>1134</v>
      </c>
      <c r="F118" s="46">
        <v>1.7</v>
      </c>
      <c r="G118" s="22" t="s">
        <v>854</v>
      </c>
      <c r="H118" s="43" t="s">
        <v>1004</v>
      </c>
      <c r="I118" s="35" t="str">
        <f t="shared" si="6"/>
        <v>***</v>
      </c>
      <c r="J118" s="20">
        <f t="shared" si="7"/>
        <v>1139.8187928960001</v>
      </c>
      <c r="K118" s="19">
        <v>3.6680000000000001</v>
      </c>
      <c r="L118" s="20">
        <v>36</v>
      </c>
      <c r="M118" s="19">
        <v>1.615</v>
      </c>
      <c r="N118" s="19">
        <v>4.08</v>
      </c>
      <c r="O118" s="19">
        <v>1.31</v>
      </c>
      <c r="P118" s="20">
        <f t="array" ref="P118">SUBTOTAL(2,F118)</f>
        <v>1</v>
      </c>
    </row>
    <row r="119" spans="1:17" ht="102.75" customHeight="1" x14ac:dyDescent="0.25">
      <c r="A119" s="15"/>
      <c r="B119" s="22" t="s">
        <v>186</v>
      </c>
      <c r="C119" s="22" t="s">
        <v>34</v>
      </c>
      <c r="D119" s="22" t="s">
        <v>996</v>
      </c>
      <c r="E119" s="22" t="s">
        <v>1133</v>
      </c>
      <c r="F119" s="46">
        <v>1.1499999999999999</v>
      </c>
      <c r="G119" s="22" t="s">
        <v>854</v>
      </c>
      <c r="H119" s="43" t="s">
        <v>989</v>
      </c>
      <c r="I119" s="35" t="str">
        <f t="shared" si="6"/>
        <v>***</v>
      </c>
      <c r="J119" s="20">
        <f t="shared" si="7"/>
        <v>1139.8187928960001</v>
      </c>
      <c r="K119" s="19">
        <v>3.6680000000000001</v>
      </c>
      <c r="L119" s="20">
        <v>36</v>
      </c>
      <c r="M119" s="19">
        <v>1.615</v>
      </c>
      <c r="N119" s="19">
        <v>4.08</v>
      </c>
      <c r="O119" s="19">
        <v>1.31</v>
      </c>
      <c r="P119" s="20">
        <f t="array" ref="P119">SUBTOTAL(2,F119)</f>
        <v>1</v>
      </c>
    </row>
    <row r="120" spans="1:17" ht="102.75" customHeight="1" x14ac:dyDescent="0.25">
      <c r="A120" s="17"/>
      <c r="B120" s="22" t="s">
        <v>186</v>
      </c>
      <c r="C120" s="22" t="s">
        <v>34</v>
      </c>
      <c r="D120" s="22" t="s">
        <v>995</v>
      </c>
      <c r="E120" s="22" t="s">
        <v>1132</v>
      </c>
      <c r="F120" s="46">
        <v>1</v>
      </c>
      <c r="G120" s="22" t="s">
        <v>854</v>
      </c>
      <c r="H120" s="43" t="s">
        <v>58</v>
      </c>
      <c r="I120" s="35" t="str">
        <f t="shared" si="6"/>
        <v>***</v>
      </c>
      <c r="J120" s="20">
        <f t="shared" si="7"/>
        <v>1139.8187928960001</v>
      </c>
      <c r="K120" s="19">
        <v>3.6680000000000001</v>
      </c>
      <c r="L120" s="20">
        <v>36</v>
      </c>
      <c r="M120" s="19">
        <v>1.615</v>
      </c>
      <c r="N120" s="19">
        <v>4.08</v>
      </c>
      <c r="O120" s="19">
        <v>1.31</v>
      </c>
      <c r="P120" s="20">
        <f t="array" ref="P120">SUBTOTAL(2,F120)</f>
        <v>1</v>
      </c>
      <c r="Q120" s="15"/>
    </row>
    <row r="121" spans="1:17" ht="102.75" customHeight="1" x14ac:dyDescent="0.25">
      <c r="A121" s="17"/>
      <c r="B121" s="22" t="s">
        <v>186</v>
      </c>
      <c r="C121" s="22" t="s">
        <v>34</v>
      </c>
      <c r="D121" s="22" t="s">
        <v>993</v>
      </c>
      <c r="E121" s="22" t="s">
        <v>994</v>
      </c>
      <c r="F121" s="46">
        <v>0.7</v>
      </c>
      <c r="G121" s="22" t="s">
        <v>854</v>
      </c>
      <c r="H121" s="43" t="s">
        <v>992</v>
      </c>
      <c r="I121" s="35" t="str">
        <f t="shared" si="6"/>
        <v>***</v>
      </c>
      <c r="J121" s="20">
        <f t="shared" si="7"/>
        <v>1139.8187928960001</v>
      </c>
      <c r="K121" s="19">
        <v>3.6680000000000001</v>
      </c>
      <c r="L121" s="20">
        <v>36</v>
      </c>
      <c r="M121" s="19">
        <v>1.615</v>
      </c>
      <c r="N121" s="19">
        <v>4.08</v>
      </c>
      <c r="O121" s="19">
        <v>1.31</v>
      </c>
      <c r="P121" s="20">
        <f t="array" ref="P121">SUBTOTAL(2,F121)</f>
        <v>1</v>
      </c>
      <c r="Q121" s="15"/>
    </row>
    <row r="122" spans="1:17" ht="102.75" customHeight="1" x14ac:dyDescent="0.25">
      <c r="A122" s="17"/>
      <c r="B122" s="22" t="s">
        <v>186</v>
      </c>
      <c r="C122" s="22" t="s">
        <v>34</v>
      </c>
      <c r="D122" s="22" t="s">
        <v>685</v>
      </c>
      <c r="E122" s="22" t="s">
        <v>1131</v>
      </c>
      <c r="F122" s="46">
        <v>0.46</v>
      </c>
      <c r="G122" s="22" t="s">
        <v>854</v>
      </c>
      <c r="H122" s="43" t="s">
        <v>58</v>
      </c>
      <c r="I122" s="35" t="str">
        <f t="shared" si="6"/>
        <v>***</v>
      </c>
      <c r="J122" s="20">
        <f t="shared" si="7"/>
        <v>1139.8187928960001</v>
      </c>
      <c r="K122" s="19">
        <v>3.6680000000000001</v>
      </c>
      <c r="L122" s="20">
        <v>36</v>
      </c>
      <c r="M122" s="19">
        <v>1.615</v>
      </c>
      <c r="N122" s="19">
        <v>4.08</v>
      </c>
      <c r="O122" s="19">
        <v>1.31</v>
      </c>
      <c r="P122" s="20">
        <f t="array" ref="P122">SUBTOTAL(2,F122)</f>
        <v>1</v>
      </c>
      <c r="Q122" s="15"/>
    </row>
    <row r="123" spans="1:17" ht="117" customHeight="1" x14ac:dyDescent="0.25">
      <c r="A123" s="17"/>
      <c r="B123" s="22" t="s">
        <v>186</v>
      </c>
      <c r="C123" s="22" t="s">
        <v>34</v>
      </c>
      <c r="D123" s="22" t="s">
        <v>686</v>
      </c>
      <c r="E123" s="22" t="s">
        <v>980</v>
      </c>
      <c r="F123" s="46">
        <v>0.25</v>
      </c>
      <c r="G123" s="22" t="s">
        <v>854</v>
      </c>
      <c r="H123" s="43" t="s">
        <v>58</v>
      </c>
      <c r="I123" s="35" t="str">
        <f t="shared" si="6"/>
        <v>***</v>
      </c>
      <c r="J123" s="20">
        <f t="shared" si="7"/>
        <v>1139.8187928960001</v>
      </c>
      <c r="K123" s="19">
        <v>3.6680000000000001</v>
      </c>
      <c r="L123" s="20">
        <v>36</v>
      </c>
      <c r="M123" s="19">
        <v>1.615</v>
      </c>
      <c r="N123" s="19">
        <v>4.08</v>
      </c>
      <c r="O123" s="19">
        <v>1.31</v>
      </c>
      <c r="P123" s="20">
        <f t="array" ref="P123">SUBTOTAL(2,F123)</f>
        <v>1</v>
      </c>
      <c r="Q123" s="15"/>
    </row>
    <row r="124" spans="1:17" ht="113.25" customHeight="1" x14ac:dyDescent="0.25">
      <c r="A124" s="17"/>
      <c r="B124" s="23" t="s">
        <v>187</v>
      </c>
      <c r="C124" s="22" t="s">
        <v>6</v>
      </c>
      <c r="D124" s="22" t="s">
        <v>792</v>
      </c>
      <c r="E124" s="22" t="s">
        <v>1135</v>
      </c>
      <c r="F124" s="46" t="s">
        <v>822</v>
      </c>
      <c r="G124" s="22" t="s">
        <v>5</v>
      </c>
      <c r="H124" s="43" t="s">
        <v>262</v>
      </c>
      <c r="I124" s="35" t="str">
        <f t="shared" si="6"/>
        <v>***</v>
      </c>
      <c r="J124" s="20">
        <f t="shared" si="7"/>
        <v>1006.9950794904</v>
      </c>
      <c r="K124" s="19">
        <v>4.4939999999999998</v>
      </c>
      <c r="L124" s="20">
        <v>9</v>
      </c>
      <c r="M124" s="19">
        <v>2.3029999999999999</v>
      </c>
      <c r="N124" s="19">
        <v>5.94</v>
      </c>
      <c r="O124" s="19">
        <v>1.82</v>
      </c>
      <c r="P124" s="20">
        <f t="array" ref="P124">SUBTOTAL(2,F124)</f>
        <v>0</v>
      </c>
      <c r="Q124" s="15"/>
    </row>
    <row r="125" spans="1:17" ht="105" x14ac:dyDescent="0.25">
      <c r="A125" s="21"/>
      <c r="B125" s="23" t="s">
        <v>272</v>
      </c>
      <c r="C125" s="22" t="s">
        <v>31</v>
      </c>
      <c r="D125" s="22" t="s">
        <v>740</v>
      </c>
      <c r="E125" s="22" t="s">
        <v>741</v>
      </c>
      <c r="F125" s="46">
        <v>3.7</v>
      </c>
      <c r="G125" s="22" t="s">
        <v>5</v>
      </c>
      <c r="H125" s="43" t="s">
        <v>261</v>
      </c>
      <c r="I125" s="35" t="str">
        <f t="shared" si="6"/>
        <v>**</v>
      </c>
      <c r="J125" s="20">
        <f t="shared" si="7"/>
        <v>971.27726122350009</v>
      </c>
      <c r="K125" s="19">
        <v>5.23</v>
      </c>
      <c r="L125" s="20">
        <v>9</v>
      </c>
      <c r="M125" s="19">
        <v>3.0470000000000002</v>
      </c>
      <c r="N125" s="19">
        <v>3.85</v>
      </c>
      <c r="O125" s="19">
        <v>1.7589999999999999</v>
      </c>
      <c r="P125" s="20">
        <f t="array" ref="P125">SUBTOTAL(2,F125)</f>
        <v>1</v>
      </c>
      <c r="Q125" s="15"/>
    </row>
    <row r="126" spans="1:17" ht="90" x14ac:dyDescent="0.25">
      <c r="A126" s="17"/>
      <c r="B126" s="23" t="s">
        <v>260</v>
      </c>
      <c r="C126" s="22" t="s">
        <v>31</v>
      </c>
      <c r="D126" s="22" t="s">
        <v>759</v>
      </c>
      <c r="E126" s="22" t="s">
        <v>1136</v>
      </c>
      <c r="F126" s="46">
        <v>3.7</v>
      </c>
      <c r="G126" s="22" t="s">
        <v>5</v>
      </c>
      <c r="H126" s="43" t="s">
        <v>261</v>
      </c>
      <c r="I126" s="35" t="str">
        <f t="shared" si="6"/>
        <v>**</v>
      </c>
      <c r="J126" s="20">
        <f t="shared" si="7"/>
        <v>971.27726122350009</v>
      </c>
      <c r="K126" s="19">
        <v>5.23</v>
      </c>
      <c r="L126" s="20">
        <v>9</v>
      </c>
      <c r="M126" s="19">
        <v>3.0470000000000002</v>
      </c>
      <c r="N126" s="19">
        <v>3.85</v>
      </c>
      <c r="O126" s="19">
        <v>1.7589999999999999</v>
      </c>
      <c r="P126" s="20">
        <f t="array" ref="P126">SUBTOTAL(2,F126)</f>
        <v>1</v>
      </c>
    </row>
    <row r="127" spans="1:17" ht="90" x14ac:dyDescent="0.25">
      <c r="A127" s="21"/>
      <c r="B127" s="23" t="s">
        <v>260</v>
      </c>
      <c r="C127" s="22" t="s">
        <v>1</v>
      </c>
      <c r="D127" s="22" t="s">
        <v>767</v>
      </c>
      <c r="E127" s="22" t="s">
        <v>1137</v>
      </c>
      <c r="F127" s="46">
        <v>0.52</v>
      </c>
      <c r="G127" s="22" t="s">
        <v>99</v>
      </c>
      <c r="H127" s="43" t="s">
        <v>261</v>
      </c>
      <c r="I127" s="35" t="str">
        <f t="shared" si="6"/>
        <v>**</v>
      </c>
      <c r="J127" s="20">
        <f t="shared" si="7"/>
        <v>971.27726122350009</v>
      </c>
      <c r="K127" s="19">
        <v>5.23</v>
      </c>
      <c r="L127" s="20">
        <v>9</v>
      </c>
      <c r="M127" s="19">
        <v>3.0470000000000002</v>
      </c>
      <c r="N127" s="19">
        <v>3.85</v>
      </c>
      <c r="O127" s="19">
        <v>1.7589999999999999</v>
      </c>
      <c r="P127" s="20">
        <f t="array" ref="P127">SUBTOTAL(2,F127)</f>
        <v>1</v>
      </c>
    </row>
    <row r="128" spans="1:17" ht="84" x14ac:dyDescent="0.25">
      <c r="A128" s="21"/>
      <c r="B128" s="23" t="s">
        <v>196</v>
      </c>
      <c r="C128" s="22" t="s">
        <v>13</v>
      </c>
      <c r="D128" s="22" t="s">
        <v>922</v>
      </c>
      <c r="E128" s="22" t="s">
        <v>456</v>
      </c>
      <c r="F128" s="46" t="s">
        <v>822</v>
      </c>
      <c r="G128" s="22" t="s">
        <v>859</v>
      </c>
      <c r="H128" s="43" t="s">
        <v>264</v>
      </c>
      <c r="I128" s="35" t="str">
        <f t="shared" si="6"/>
        <v>**</v>
      </c>
      <c r="J128" s="20">
        <f t="shared" si="7"/>
        <v>946.34210584319999</v>
      </c>
      <c r="K128" s="19">
        <v>3.8719999999999999</v>
      </c>
      <c r="L128" s="20">
        <v>20</v>
      </c>
      <c r="M128" s="19">
        <v>1.9990000000000001</v>
      </c>
      <c r="N128" s="19">
        <v>4.17</v>
      </c>
      <c r="O128" s="19">
        <v>1.466</v>
      </c>
      <c r="P128" s="20">
        <f t="array" ref="P128">SUBTOTAL(2,F128)</f>
        <v>0</v>
      </c>
    </row>
    <row r="129" spans="1:17" ht="84" x14ac:dyDescent="0.25">
      <c r="A129" s="21"/>
      <c r="B129" s="23" t="s">
        <v>196</v>
      </c>
      <c r="C129" s="22" t="s">
        <v>1</v>
      </c>
      <c r="D129" s="22" t="s">
        <v>263</v>
      </c>
      <c r="E129" s="22" t="s">
        <v>437</v>
      </c>
      <c r="F129" s="46">
        <f>LOG(400)</f>
        <v>2.6020599913279625</v>
      </c>
      <c r="G129" s="22" t="s">
        <v>401</v>
      </c>
      <c r="H129" s="43" t="s">
        <v>264</v>
      </c>
      <c r="I129" s="35" t="str">
        <f t="shared" si="6"/>
        <v>**</v>
      </c>
      <c r="J129" s="20">
        <f t="shared" si="7"/>
        <v>946.34210584319999</v>
      </c>
      <c r="K129" s="19">
        <v>3.8719999999999999</v>
      </c>
      <c r="L129" s="20">
        <v>20</v>
      </c>
      <c r="M129" s="19">
        <v>1.9990000000000001</v>
      </c>
      <c r="N129" s="19">
        <v>4.17</v>
      </c>
      <c r="O129" s="19">
        <v>1.466</v>
      </c>
      <c r="P129" s="20">
        <f t="array" ref="P129">SUBTOTAL(2,F129)</f>
        <v>1</v>
      </c>
      <c r="Q129" s="15"/>
    </row>
    <row r="130" spans="1:17" ht="84" x14ac:dyDescent="0.25">
      <c r="A130" s="21"/>
      <c r="B130" s="23" t="s">
        <v>196</v>
      </c>
      <c r="C130" s="22" t="s">
        <v>1</v>
      </c>
      <c r="D130" s="22" t="s">
        <v>265</v>
      </c>
      <c r="E130" s="22" t="s">
        <v>436</v>
      </c>
      <c r="F130" s="46">
        <f>LOG(160)</f>
        <v>2.2041199826559246</v>
      </c>
      <c r="G130" s="22" t="s">
        <v>401</v>
      </c>
      <c r="H130" s="43" t="s">
        <v>264</v>
      </c>
      <c r="I130" s="35" t="str">
        <f t="shared" si="6"/>
        <v>**</v>
      </c>
      <c r="J130" s="20">
        <f t="shared" si="7"/>
        <v>946.34210584319999</v>
      </c>
      <c r="K130" s="19">
        <v>3.8719999999999999</v>
      </c>
      <c r="L130" s="20">
        <v>20</v>
      </c>
      <c r="M130" s="19">
        <v>1.9990000000000001</v>
      </c>
      <c r="N130" s="19">
        <v>4.17</v>
      </c>
      <c r="O130" s="19">
        <v>1.466</v>
      </c>
      <c r="P130" s="20">
        <f t="array" ref="P130">SUBTOTAL(2,F130)</f>
        <v>1</v>
      </c>
      <c r="Q130" s="15"/>
    </row>
    <row r="131" spans="1:17" ht="84" x14ac:dyDescent="0.25">
      <c r="A131" s="15"/>
      <c r="B131" s="23" t="s">
        <v>196</v>
      </c>
      <c r="C131" s="22" t="s">
        <v>1</v>
      </c>
      <c r="D131" s="22" t="s">
        <v>266</v>
      </c>
      <c r="E131" s="22" t="s">
        <v>435</v>
      </c>
      <c r="F131" s="46">
        <v>0</v>
      </c>
      <c r="G131" s="22" t="s">
        <v>401</v>
      </c>
      <c r="H131" s="43" t="s">
        <v>264</v>
      </c>
      <c r="I131" s="35" t="str">
        <f t="shared" si="6"/>
        <v>**</v>
      </c>
      <c r="J131" s="20">
        <f t="shared" si="7"/>
        <v>946.34210584319999</v>
      </c>
      <c r="K131" s="19">
        <v>3.8719999999999999</v>
      </c>
      <c r="L131" s="20">
        <v>20</v>
      </c>
      <c r="M131" s="19">
        <v>1.9990000000000001</v>
      </c>
      <c r="N131" s="19">
        <v>4.17</v>
      </c>
      <c r="O131" s="19">
        <v>1.466</v>
      </c>
      <c r="P131" s="20">
        <f t="array" ref="P131">SUBTOTAL(2,F131)</f>
        <v>1</v>
      </c>
      <c r="Q131" s="15"/>
    </row>
    <row r="132" spans="1:17" ht="63" x14ac:dyDescent="0.25">
      <c r="A132" s="15"/>
      <c r="B132" s="23" t="s">
        <v>187</v>
      </c>
      <c r="C132" s="22" t="s">
        <v>1</v>
      </c>
      <c r="D132" s="22" t="s">
        <v>169</v>
      </c>
      <c r="E132" s="22" t="s">
        <v>450</v>
      </c>
      <c r="F132" s="46">
        <v>3.9</v>
      </c>
      <c r="G132" s="22" t="s">
        <v>267</v>
      </c>
      <c r="H132" s="43" t="s">
        <v>20</v>
      </c>
      <c r="I132" s="35" t="str">
        <f t="shared" si="6"/>
        <v>**</v>
      </c>
      <c r="J132" s="20">
        <f t="shared" si="7"/>
        <v>707.7636856303202</v>
      </c>
      <c r="K132" s="19">
        <v>3.0819999999999999</v>
      </c>
      <c r="L132" s="20">
        <v>27</v>
      </c>
      <c r="M132" s="19">
        <v>1.3340000000000001</v>
      </c>
      <c r="N132" s="19">
        <v>3.97</v>
      </c>
      <c r="O132" s="19">
        <v>1.6060000000000001</v>
      </c>
      <c r="P132" s="20">
        <f t="array" ref="P132">SUBTOTAL(2,F132)</f>
        <v>1</v>
      </c>
    </row>
    <row r="133" spans="1:17" ht="133.5" customHeight="1" x14ac:dyDescent="0.25">
      <c r="A133" s="15"/>
      <c r="B133" s="23" t="s">
        <v>187</v>
      </c>
      <c r="C133" s="22" t="s">
        <v>1</v>
      </c>
      <c r="D133" s="22" t="s">
        <v>168</v>
      </c>
      <c r="E133" s="22" t="s">
        <v>558</v>
      </c>
      <c r="F133" s="46">
        <f>LOG(4000)-LOG(4000*5/100)</f>
        <v>1.3010299956639813</v>
      </c>
      <c r="G133" s="22" t="s">
        <v>70</v>
      </c>
      <c r="H133" s="43" t="s">
        <v>20</v>
      </c>
      <c r="I133" s="35" t="str">
        <f t="shared" si="6"/>
        <v>**</v>
      </c>
      <c r="J133" s="20">
        <f t="shared" si="7"/>
        <v>707.7636856303202</v>
      </c>
      <c r="K133" s="19">
        <v>3.0819999999999999</v>
      </c>
      <c r="L133" s="20">
        <v>27</v>
      </c>
      <c r="M133" s="19">
        <v>1.3340000000000001</v>
      </c>
      <c r="N133" s="19">
        <v>3.97</v>
      </c>
      <c r="O133" s="19">
        <v>1.6060000000000001</v>
      </c>
      <c r="P133" s="20">
        <f t="array" ref="P133">SUBTOTAL(2,F133)</f>
        <v>1</v>
      </c>
    </row>
    <row r="134" spans="1:17" ht="133.5" customHeight="1" x14ac:dyDescent="0.25">
      <c r="A134" s="17"/>
      <c r="B134" s="23" t="s">
        <v>187</v>
      </c>
      <c r="C134" s="22" t="s">
        <v>0</v>
      </c>
      <c r="D134" s="22" t="s">
        <v>772</v>
      </c>
      <c r="E134" s="22" t="s">
        <v>1038</v>
      </c>
      <c r="F134" s="46">
        <v>1.21</v>
      </c>
      <c r="G134" s="22" t="s">
        <v>99</v>
      </c>
      <c r="H134" s="43" t="s">
        <v>20</v>
      </c>
      <c r="I134" s="35" t="str">
        <f t="shared" si="6"/>
        <v>**</v>
      </c>
      <c r="J134" s="20">
        <f t="shared" si="7"/>
        <v>707.7636856303202</v>
      </c>
      <c r="K134" s="19">
        <v>3.0819999999999999</v>
      </c>
      <c r="L134" s="20">
        <v>27</v>
      </c>
      <c r="M134" s="19">
        <v>1.3340000000000001</v>
      </c>
      <c r="N134" s="19">
        <v>3.97</v>
      </c>
      <c r="O134" s="19">
        <v>1.6060000000000001</v>
      </c>
      <c r="P134" s="20">
        <f t="array" ref="P134">SUBTOTAL(2,F134)</f>
        <v>1</v>
      </c>
    </row>
    <row r="135" spans="1:17" ht="133.5" customHeight="1" x14ac:dyDescent="0.25">
      <c r="A135" s="15"/>
      <c r="B135" s="23" t="s">
        <v>187</v>
      </c>
      <c r="C135" s="22" t="s">
        <v>1</v>
      </c>
      <c r="D135" s="22" t="s">
        <v>167</v>
      </c>
      <c r="E135" s="22" t="s">
        <v>557</v>
      </c>
      <c r="F135" s="46">
        <f>LOG(4000)-LOG(4000*8/100)</f>
        <v>1.0969100130080567</v>
      </c>
      <c r="G135" s="22" t="s">
        <v>70</v>
      </c>
      <c r="H135" s="43" t="s">
        <v>20</v>
      </c>
      <c r="I135" s="35" t="str">
        <f t="shared" si="6"/>
        <v>**</v>
      </c>
      <c r="J135" s="20">
        <f t="shared" si="7"/>
        <v>707.7636856303202</v>
      </c>
      <c r="K135" s="19">
        <v>3.0819999999999999</v>
      </c>
      <c r="L135" s="20">
        <v>27</v>
      </c>
      <c r="M135" s="19">
        <v>1.3340000000000001</v>
      </c>
      <c r="N135" s="19">
        <v>3.97</v>
      </c>
      <c r="O135" s="19">
        <v>1.6060000000000001</v>
      </c>
      <c r="P135" s="20">
        <f t="array" ref="P135">SUBTOTAL(2,F135)</f>
        <v>1</v>
      </c>
    </row>
    <row r="136" spans="1:17" ht="133.5" customHeight="1" x14ac:dyDescent="0.25">
      <c r="A136" s="15"/>
      <c r="B136" s="23" t="s">
        <v>194</v>
      </c>
      <c r="C136" s="22" t="s">
        <v>38</v>
      </c>
      <c r="D136" s="22" t="s">
        <v>1075</v>
      </c>
      <c r="E136" s="22" t="s">
        <v>1077</v>
      </c>
      <c r="F136" s="50" t="s">
        <v>1078</v>
      </c>
      <c r="G136" s="22" t="s">
        <v>5</v>
      </c>
      <c r="H136" s="43" t="s">
        <v>150</v>
      </c>
      <c r="I136" s="35" t="str">
        <f t="shared" si="6"/>
        <v>**</v>
      </c>
      <c r="J136" s="20">
        <f t="shared" si="7"/>
        <v>696.55592899200008</v>
      </c>
      <c r="K136" s="19">
        <v>3.6680000000000001</v>
      </c>
      <c r="L136" s="20">
        <v>22</v>
      </c>
      <c r="M136" s="19">
        <v>1.615</v>
      </c>
      <c r="N136" s="19">
        <v>4.08</v>
      </c>
      <c r="O136" s="19">
        <v>1.31</v>
      </c>
      <c r="P136" s="20">
        <f t="array" ref="P136">SUBTOTAL(2,F136)</f>
        <v>0</v>
      </c>
    </row>
    <row r="137" spans="1:17" ht="90" x14ac:dyDescent="0.25">
      <c r="A137" s="17"/>
      <c r="B137" s="23" t="s">
        <v>194</v>
      </c>
      <c r="C137" s="22" t="s">
        <v>38</v>
      </c>
      <c r="D137" s="22" t="s">
        <v>1076</v>
      </c>
      <c r="E137" s="22" t="s">
        <v>1074</v>
      </c>
      <c r="F137" s="46">
        <v>2.5299999999999998</v>
      </c>
      <c r="G137" s="22" t="s">
        <v>768</v>
      </c>
      <c r="H137" s="43" t="s">
        <v>150</v>
      </c>
      <c r="I137" s="35" t="str">
        <f t="shared" si="6"/>
        <v>**</v>
      </c>
      <c r="J137" s="20">
        <f t="shared" si="7"/>
        <v>696.55592899200008</v>
      </c>
      <c r="K137" s="19">
        <v>3.6680000000000001</v>
      </c>
      <c r="L137" s="20">
        <v>22</v>
      </c>
      <c r="M137" s="19">
        <v>1.615</v>
      </c>
      <c r="N137" s="19">
        <v>4.08</v>
      </c>
      <c r="O137" s="19">
        <v>1.31</v>
      </c>
      <c r="P137" s="20">
        <f t="array" ref="P137">SUBTOTAL(2,F137)</f>
        <v>1</v>
      </c>
    </row>
    <row r="138" spans="1:17" ht="120" x14ac:dyDescent="0.25">
      <c r="A138" s="17"/>
      <c r="B138" s="23" t="s">
        <v>189</v>
      </c>
      <c r="C138" s="22" t="s">
        <v>45</v>
      </c>
      <c r="D138" s="22" t="s">
        <v>663</v>
      </c>
      <c r="E138" s="22" t="s">
        <v>666</v>
      </c>
      <c r="F138" s="46" t="s">
        <v>822</v>
      </c>
      <c r="G138" s="22" t="s">
        <v>860</v>
      </c>
      <c r="H138" s="43" t="s">
        <v>669</v>
      </c>
      <c r="I138" s="35" t="str">
        <f t="shared" si="6"/>
        <v>**</v>
      </c>
      <c r="J138" s="20">
        <f t="shared" si="7"/>
        <v>684.5539736671999</v>
      </c>
      <c r="K138" s="19">
        <v>3.496</v>
      </c>
      <c r="L138" s="20">
        <v>19</v>
      </c>
      <c r="M138" s="19">
        <v>1.502</v>
      </c>
      <c r="N138" s="19">
        <v>4.0599999999999996</v>
      </c>
      <c r="O138" s="19">
        <v>1.69</v>
      </c>
      <c r="P138" s="20">
        <f t="array" ref="P138">SUBTOTAL(2,F138)</f>
        <v>0</v>
      </c>
    </row>
    <row r="139" spans="1:17" ht="120" x14ac:dyDescent="0.25">
      <c r="A139" s="17"/>
      <c r="B139" s="23" t="s">
        <v>189</v>
      </c>
      <c r="C139" s="22" t="s">
        <v>45</v>
      </c>
      <c r="D139" s="22" t="s">
        <v>664</v>
      </c>
      <c r="E139" s="22" t="s">
        <v>667</v>
      </c>
      <c r="F139" s="46" t="s">
        <v>822</v>
      </c>
      <c r="G139" s="22" t="s">
        <v>860</v>
      </c>
      <c r="H139" s="43" t="s">
        <v>669</v>
      </c>
      <c r="I139" s="35" t="str">
        <f t="shared" ref="I139:I170" si="8">IF(J139&gt;=1000,"***",(IF(J139&lt;100,"*","**")))</f>
        <v>**</v>
      </c>
      <c r="J139" s="20">
        <f t="shared" si="7"/>
        <v>684.5539736671999</v>
      </c>
      <c r="K139" s="19">
        <v>3.496</v>
      </c>
      <c r="L139" s="20">
        <v>19</v>
      </c>
      <c r="M139" s="19">
        <v>1.502</v>
      </c>
      <c r="N139" s="19">
        <v>4.0599999999999996</v>
      </c>
      <c r="O139" s="19">
        <v>1.69</v>
      </c>
      <c r="P139" s="20">
        <f t="array" ref="P139">SUBTOTAL(2,F139)</f>
        <v>0</v>
      </c>
    </row>
    <row r="140" spans="1:17" ht="120" x14ac:dyDescent="0.25">
      <c r="A140" s="17"/>
      <c r="B140" s="23" t="s">
        <v>189</v>
      </c>
      <c r="C140" s="22" t="s">
        <v>45</v>
      </c>
      <c r="D140" s="22" t="s">
        <v>665</v>
      </c>
      <c r="E140" s="22" t="s">
        <v>668</v>
      </c>
      <c r="F140" s="46" t="s">
        <v>822</v>
      </c>
      <c r="G140" s="22" t="s">
        <v>860</v>
      </c>
      <c r="H140" s="43" t="s">
        <v>669</v>
      </c>
      <c r="I140" s="35" t="str">
        <f t="shared" si="8"/>
        <v>**</v>
      </c>
      <c r="J140" s="20">
        <f t="shared" si="7"/>
        <v>684.5539736671999</v>
      </c>
      <c r="K140" s="19">
        <v>3.496</v>
      </c>
      <c r="L140" s="20">
        <v>19</v>
      </c>
      <c r="M140" s="19">
        <v>1.502</v>
      </c>
      <c r="N140" s="19">
        <v>4.0599999999999996</v>
      </c>
      <c r="O140" s="19">
        <v>1.69</v>
      </c>
      <c r="P140" s="20">
        <f t="array" ref="P140">SUBTOTAL(2,F140)</f>
        <v>0</v>
      </c>
    </row>
    <row r="141" spans="1:17" ht="143.25" customHeight="1" x14ac:dyDescent="0.25">
      <c r="A141" s="17"/>
      <c r="B141" s="23" t="s">
        <v>195</v>
      </c>
      <c r="C141" s="22" t="s">
        <v>1</v>
      </c>
      <c r="D141" s="22" t="s">
        <v>138</v>
      </c>
      <c r="E141" s="22" t="s">
        <v>568</v>
      </c>
      <c r="F141" s="46" t="s">
        <v>822</v>
      </c>
      <c r="G141" s="22" t="s">
        <v>135</v>
      </c>
      <c r="H141" s="43" t="s">
        <v>137</v>
      </c>
      <c r="I141" s="35" t="str">
        <f t="shared" si="8"/>
        <v>**</v>
      </c>
      <c r="J141" s="20">
        <f t="shared" si="7"/>
        <v>633.44143526400012</v>
      </c>
      <c r="K141" s="19">
        <v>2.56</v>
      </c>
      <c r="L141" s="20">
        <v>121</v>
      </c>
      <c r="M141" s="19">
        <v>0.91500000000000004</v>
      </c>
      <c r="N141" s="19">
        <v>2.37</v>
      </c>
      <c r="O141" s="19">
        <v>0.94299999999999995</v>
      </c>
      <c r="P141" s="20">
        <f t="array" ref="P141">SUBTOTAL(2,F141)</f>
        <v>0</v>
      </c>
    </row>
    <row r="142" spans="1:17" ht="133.5" customHeight="1" x14ac:dyDescent="0.25">
      <c r="A142" s="15"/>
      <c r="B142" s="23" t="s">
        <v>195</v>
      </c>
      <c r="C142" s="22" t="s">
        <v>1</v>
      </c>
      <c r="D142" s="22" t="s">
        <v>269</v>
      </c>
      <c r="E142" s="22" t="s">
        <v>567</v>
      </c>
      <c r="F142" s="46" t="s">
        <v>822</v>
      </c>
      <c r="G142" s="22" t="s">
        <v>135</v>
      </c>
      <c r="H142" s="43" t="s">
        <v>137</v>
      </c>
      <c r="I142" s="35" t="str">
        <f t="shared" si="8"/>
        <v>**</v>
      </c>
      <c r="J142" s="20">
        <f t="shared" si="7"/>
        <v>633.44143526400012</v>
      </c>
      <c r="K142" s="19">
        <v>2.56</v>
      </c>
      <c r="L142" s="20">
        <v>121</v>
      </c>
      <c r="M142" s="19">
        <v>0.91500000000000004</v>
      </c>
      <c r="N142" s="19">
        <v>2.37</v>
      </c>
      <c r="O142" s="19">
        <v>0.94299999999999995</v>
      </c>
      <c r="P142" s="20">
        <f t="array" ref="P142">SUBTOTAL(2,F142)</f>
        <v>0</v>
      </c>
    </row>
    <row r="143" spans="1:17" ht="133.5" customHeight="1" x14ac:dyDescent="0.25">
      <c r="A143" s="21"/>
      <c r="B143" s="23" t="s">
        <v>195</v>
      </c>
      <c r="C143" s="22" t="s">
        <v>268</v>
      </c>
      <c r="D143" s="22" t="s">
        <v>548</v>
      </c>
      <c r="E143" s="22" t="s">
        <v>546</v>
      </c>
      <c r="F143" s="46" t="s">
        <v>822</v>
      </c>
      <c r="G143" s="22" t="s">
        <v>135</v>
      </c>
      <c r="H143" s="43" t="s">
        <v>137</v>
      </c>
      <c r="I143" s="35" t="str">
        <f t="shared" si="8"/>
        <v>**</v>
      </c>
      <c r="J143" s="20">
        <f t="shared" si="7"/>
        <v>633.44143526400012</v>
      </c>
      <c r="K143" s="19">
        <v>2.56</v>
      </c>
      <c r="L143" s="20">
        <v>121</v>
      </c>
      <c r="M143" s="19">
        <v>0.91500000000000004</v>
      </c>
      <c r="N143" s="19">
        <v>2.37</v>
      </c>
      <c r="O143" s="19">
        <v>0.94299999999999995</v>
      </c>
      <c r="P143" s="20">
        <f t="array" ref="P143">SUBTOTAL(2,F143)</f>
        <v>0</v>
      </c>
    </row>
    <row r="144" spans="1:17" ht="133.5" customHeight="1" x14ac:dyDescent="0.25">
      <c r="A144" s="21"/>
      <c r="B144" s="23" t="s">
        <v>195</v>
      </c>
      <c r="C144" s="22" t="s">
        <v>268</v>
      </c>
      <c r="D144" s="22" t="s">
        <v>547</v>
      </c>
      <c r="E144" s="22" t="s">
        <v>550</v>
      </c>
      <c r="F144" s="46" t="s">
        <v>822</v>
      </c>
      <c r="G144" s="22" t="s">
        <v>135</v>
      </c>
      <c r="H144" s="43" t="s">
        <v>137</v>
      </c>
      <c r="I144" s="35" t="str">
        <f t="shared" si="8"/>
        <v>**</v>
      </c>
      <c r="J144" s="20">
        <f t="shared" si="7"/>
        <v>633.44143526400012</v>
      </c>
      <c r="K144" s="19">
        <v>2.56</v>
      </c>
      <c r="L144" s="20">
        <v>121</v>
      </c>
      <c r="M144" s="19">
        <v>0.91500000000000004</v>
      </c>
      <c r="N144" s="19">
        <v>2.37</v>
      </c>
      <c r="O144" s="19">
        <v>0.94299999999999995</v>
      </c>
      <c r="P144" s="20">
        <f t="array" ref="P144">SUBTOTAL(2,F144)</f>
        <v>0</v>
      </c>
    </row>
    <row r="145" spans="1:16" ht="133.5" customHeight="1" x14ac:dyDescent="0.25">
      <c r="A145" s="21"/>
      <c r="B145" s="23" t="s">
        <v>195</v>
      </c>
      <c r="C145" s="22" t="s">
        <v>268</v>
      </c>
      <c r="D145" s="22" t="s">
        <v>581</v>
      </c>
      <c r="E145" s="22" t="s">
        <v>546</v>
      </c>
      <c r="F145" s="46" t="s">
        <v>822</v>
      </c>
      <c r="G145" s="22" t="s">
        <v>135</v>
      </c>
      <c r="H145" s="43" t="s">
        <v>137</v>
      </c>
      <c r="I145" s="35" t="str">
        <f t="shared" si="8"/>
        <v>**</v>
      </c>
      <c r="J145" s="20">
        <f t="shared" si="7"/>
        <v>633.44143526400012</v>
      </c>
      <c r="K145" s="19">
        <v>2.56</v>
      </c>
      <c r="L145" s="20">
        <v>121</v>
      </c>
      <c r="M145" s="19">
        <v>0.91500000000000004</v>
      </c>
      <c r="N145" s="19">
        <v>2.37</v>
      </c>
      <c r="O145" s="19">
        <v>0.94299999999999995</v>
      </c>
      <c r="P145" s="20">
        <f t="array" ref="P145">SUBTOTAL(2,F145)</f>
        <v>0</v>
      </c>
    </row>
    <row r="146" spans="1:16" ht="133.5" customHeight="1" x14ac:dyDescent="0.25">
      <c r="A146" s="21"/>
      <c r="B146" s="23" t="s">
        <v>195</v>
      </c>
      <c r="C146" s="22" t="s">
        <v>268</v>
      </c>
      <c r="D146" s="22" t="s">
        <v>270</v>
      </c>
      <c r="E146" s="22" t="s">
        <v>549</v>
      </c>
      <c r="F146" s="46" t="s">
        <v>822</v>
      </c>
      <c r="G146" s="22" t="s">
        <v>135</v>
      </c>
      <c r="H146" s="43" t="s">
        <v>137</v>
      </c>
      <c r="I146" s="35" t="str">
        <f t="shared" si="8"/>
        <v>**</v>
      </c>
      <c r="J146" s="20">
        <f t="shared" si="7"/>
        <v>633.44143526400012</v>
      </c>
      <c r="K146" s="19">
        <v>2.56</v>
      </c>
      <c r="L146" s="20">
        <v>121</v>
      </c>
      <c r="M146" s="19">
        <v>0.91500000000000004</v>
      </c>
      <c r="N146" s="19">
        <v>2.37</v>
      </c>
      <c r="O146" s="19">
        <v>0.94299999999999995</v>
      </c>
      <c r="P146" s="20">
        <f t="array" ref="P146">SUBTOTAL(2,F146)</f>
        <v>0</v>
      </c>
    </row>
    <row r="147" spans="1:16" ht="133.5" customHeight="1" x14ac:dyDescent="0.25">
      <c r="A147" s="21"/>
      <c r="B147" s="23" t="s">
        <v>196</v>
      </c>
      <c r="C147" s="22" t="s">
        <v>1</v>
      </c>
      <c r="D147" s="22" t="s">
        <v>201</v>
      </c>
      <c r="E147" s="22" t="s">
        <v>433</v>
      </c>
      <c r="F147" s="46">
        <v>0</v>
      </c>
      <c r="G147" s="22" t="s">
        <v>401</v>
      </c>
      <c r="H147" s="43" t="s">
        <v>200</v>
      </c>
      <c r="I147" s="35" t="str">
        <f t="shared" si="8"/>
        <v>**</v>
      </c>
      <c r="J147" s="20">
        <f t="shared" si="7"/>
        <v>631.79785025279989</v>
      </c>
      <c r="K147" s="19">
        <v>3.8719999999999999</v>
      </c>
      <c r="L147" s="20">
        <v>20</v>
      </c>
      <c r="M147" s="19">
        <v>1.554</v>
      </c>
      <c r="N147" s="19">
        <v>4.17</v>
      </c>
      <c r="O147" s="19">
        <v>1.2589999999999999</v>
      </c>
      <c r="P147" s="20">
        <f t="array" ref="P147">SUBTOTAL(2,F147)</f>
        <v>1</v>
      </c>
    </row>
    <row r="148" spans="1:16" ht="90" x14ac:dyDescent="0.25">
      <c r="A148" s="15"/>
      <c r="B148" s="23" t="s">
        <v>196</v>
      </c>
      <c r="C148" s="22" t="s">
        <v>1</v>
      </c>
      <c r="D148" s="22" t="s">
        <v>202</v>
      </c>
      <c r="E148" s="22" t="s">
        <v>434</v>
      </c>
      <c r="F148" s="46">
        <v>0</v>
      </c>
      <c r="G148" s="22" t="s">
        <v>401</v>
      </c>
      <c r="H148" s="43" t="s">
        <v>200</v>
      </c>
      <c r="I148" s="35" t="str">
        <f t="shared" si="8"/>
        <v>**</v>
      </c>
      <c r="J148" s="20">
        <f t="shared" si="7"/>
        <v>631.79785025279989</v>
      </c>
      <c r="K148" s="19">
        <v>3.8719999999999999</v>
      </c>
      <c r="L148" s="20">
        <v>20</v>
      </c>
      <c r="M148" s="19">
        <v>1.554</v>
      </c>
      <c r="N148" s="19">
        <v>4.17</v>
      </c>
      <c r="O148" s="19">
        <v>1.2589999999999999</v>
      </c>
      <c r="P148" s="20">
        <f t="array" ref="P148">SUBTOTAL(2,F148)</f>
        <v>1</v>
      </c>
    </row>
    <row r="149" spans="1:16" ht="105" x14ac:dyDescent="0.25">
      <c r="A149" s="17"/>
      <c r="B149" s="23" t="s">
        <v>339</v>
      </c>
      <c r="C149" s="22" t="s">
        <v>41</v>
      </c>
      <c r="D149" s="22" t="s">
        <v>368</v>
      </c>
      <c r="E149" s="22" t="s">
        <v>1138</v>
      </c>
      <c r="F149" s="46" t="s">
        <v>822</v>
      </c>
      <c r="G149" s="22" t="s">
        <v>99</v>
      </c>
      <c r="H149" s="43" t="s">
        <v>794</v>
      </c>
      <c r="I149" s="35" t="str">
        <f t="shared" si="8"/>
        <v>**</v>
      </c>
      <c r="J149" s="20">
        <v>500</v>
      </c>
      <c r="K149" s="19">
        <v>1</v>
      </c>
      <c r="L149" s="20">
        <v>1</v>
      </c>
      <c r="M149" s="19">
        <v>1</v>
      </c>
      <c r="N149" s="19">
        <v>1</v>
      </c>
      <c r="O149" s="19">
        <v>1</v>
      </c>
      <c r="P149" s="20">
        <f t="array" ref="P149">SUBTOTAL(2,F149)</f>
        <v>0</v>
      </c>
    </row>
    <row r="150" spans="1:16" ht="151.5" customHeight="1" x14ac:dyDescent="0.25">
      <c r="A150" s="17"/>
      <c r="B150" s="23" t="s">
        <v>196</v>
      </c>
      <c r="C150" s="22" t="s">
        <v>41</v>
      </c>
      <c r="D150" s="22" t="s">
        <v>845</v>
      </c>
      <c r="E150" s="22" t="s">
        <v>846</v>
      </c>
      <c r="F150" s="46" t="s">
        <v>822</v>
      </c>
      <c r="G150" s="22" t="s">
        <v>401</v>
      </c>
      <c r="H150" s="43" t="s">
        <v>370</v>
      </c>
      <c r="I150" s="35" t="str">
        <f t="shared" si="8"/>
        <v>**</v>
      </c>
      <c r="J150" s="20">
        <v>500</v>
      </c>
      <c r="K150" s="19">
        <v>1</v>
      </c>
      <c r="L150" s="20">
        <v>1</v>
      </c>
      <c r="M150" s="19">
        <v>1</v>
      </c>
      <c r="N150" s="19">
        <v>1</v>
      </c>
      <c r="O150" s="19">
        <v>1</v>
      </c>
      <c r="P150" s="20">
        <f t="array" ref="P150">SUBTOTAL(2,F150)</f>
        <v>0</v>
      </c>
    </row>
    <row r="151" spans="1:16" ht="105" x14ac:dyDescent="0.25">
      <c r="A151" s="15"/>
      <c r="B151" s="23" t="s">
        <v>271</v>
      </c>
      <c r="C151" s="22" t="s">
        <v>1</v>
      </c>
      <c r="D151" s="22" t="s">
        <v>206</v>
      </c>
      <c r="E151" s="22" t="s">
        <v>203</v>
      </c>
      <c r="F151" s="46" t="s">
        <v>822</v>
      </c>
      <c r="G151" s="22" t="s">
        <v>401</v>
      </c>
      <c r="H151" s="43" t="s">
        <v>205</v>
      </c>
      <c r="I151" s="35" t="str">
        <f t="shared" si="8"/>
        <v>**</v>
      </c>
      <c r="J151" s="20">
        <v>500</v>
      </c>
      <c r="K151" s="19">
        <v>1</v>
      </c>
      <c r="L151" s="20">
        <v>1</v>
      </c>
      <c r="M151" s="19">
        <v>1</v>
      </c>
      <c r="N151" s="19">
        <v>1</v>
      </c>
      <c r="O151" s="19">
        <v>1</v>
      </c>
      <c r="P151" s="20">
        <f t="array" ref="P151">SUBTOTAL(2,F151)</f>
        <v>0</v>
      </c>
    </row>
    <row r="152" spans="1:16" ht="105" x14ac:dyDescent="0.25">
      <c r="A152" s="15"/>
      <c r="B152" s="23" t="s">
        <v>271</v>
      </c>
      <c r="C152" s="22" t="s">
        <v>1</v>
      </c>
      <c r="D152" s="22" t="s">
        <v>207</v>
      </c>
      <c r="E152" s="22" t="s">
        <v>203</v>
      </c>
      <c r="F152" s="46" t="s">
        <v>822</v>
      </c>
      <c r="G152" s="22" t="s">
        <v>401</v>
      </c>
      <c r="H152" s="43" t="s">
        <v>205</v>
      </c>
      <c r="I152" s="35" t="str">
        <f t="shared" si="8"/>
        <v>**</v>
      </c>
      <c r="J152" s="20">
        <v>500</v>
      </c>
      <c r="K152" s="19">
        <v>1</v>
      </c>
      <c r="L152" s="20">
        <v>1</v>
      </c>
      <c r="M152" s="19">
        <v>1</v>
      </c>
      <c r="N152" s="19">
        <v>1</v>
      </c>
      <c r="O152" s="19">
        <v>1</v>
      </c>
      <c r="P152" s="20">
        <f t="array" ref="P152">SUBTOTAL(2,F152)</f>
        <v>0</v>
      </c>
    </row>
    <row r="153" spans="1:16" ht="105" x14ac:dyDescent="0.25">
      <c r="A153" s="15"/>
      <c r="B153" s="23" t="s">
        <v>439</v>
      </c>
      <c r="C153" s="22" t="s">
        <v>1</v>
      </c>
      <c r="D153" s="22" t="s">
        <v>204</v>
      </c>
      <c r="E153" s="22" t="s">
        <v>203</v>
      </c>
      <c r="F153" s="46" t="s">
        <v>822</v>
      </c>
      <c r="G153" s="22" t="s">
        <v>401</v>
      </c>
      <c r="H153" s="43" t="s">
        <v>205</v>
      </c>
      <c r="I153" s="35" t="str">
        <f t="shared" si="8"/>
        <v>**</v>
      </c>
      <c r="J153" s="20">
        <v>500</v>
      </c>
      <c r="K153" s="19">
        <v>1</v>
      </c>
      <c r="L153" s="20">
        <v>1</v>
      </c>
      <c r="M153" s="19">
        <v>1</v>
      </c>
      <c r="N153" s="19">
        <v>1</v>
      </c>
      <c r="O153" s="19">
        <v>1</v>
      </c>
      <c r="P153" s="20">
        <f t="array" ref="P153">SUBTOTAL(2,F153)</f>
        <v>0</v>
      </c>
    </row>
    <row r="154" spans="1:16" ht="105" x14ac:dyDescent="0.25">
      <c r="A154" s="17"/>
      <c r="B154" s="23" t="s">
        <v>239</v>
      </c>
      <c r="C154" s="22" t="s">
        <v>41</v>
      </c>
      <c r="D154" s="22" t="s">
        <v>847</v>
      </c>
      <c r="E154" s="22" t="s">
        <v>670</v>
      </c>
      <c r="F154" s="46" t="s">
        <v>822</v>
      </c>
      <c r="G154" s="22" t="s">
        <v>401</v>
      </c>
      <c r="H154" s="43" t="s">
        <v>809</v>
      </c>
      <c r="I154" s="35" t="str">
        <f t="shared" si="8"/>
        <v>**</v>
      </c>
      <c r="J154" s="20">
        <v>500</v>
      </c>
      <c r="K154" s="19">
        <v>1</v>
      </c>
      <c r="L154" s="20">
        <v>1</v>
      </c>
      <c r="M154" s="19">
        <v>1</v>
      </c>
      <c r="N154" s="19">
        <v>1</v>
      </c>
      <c r="O154" s="19">
        <v>1</v>
      </c>
      <c r="P154" s="20">
        <f t="array" ref="P154">SUBTOTAL(2,F154)</f>
        <v>0</v>
      </c>
    </row>
    <row r="155" spans="1:16" ht="105" x14ac:dyDescent="0.25">
      <c r="A155" s="17"/>
      <c r="B155" s="23" t="s">
        <v>241</v>
      </c>
      <c r="C155" s="22" t="s">
        <v>41</v>
      </c>
      <c r="D155" s="22" t="s">
        <v>847</v>
      </c>
      <c r="E155" s="22" t="s">
        <v>671</v>
      </c>
      <c r="F155" s="46" t="s">
        <v>822</v>
      </c>
      <c r="G155" s="22" t="s">
        <v>672</v>
      </c>
      <c r="H155" s="43" t="s">
        <v>815</v>
      </c>
      <c r="I155" s="35" t="str">
        <f t="shared" si="8"/>
        <v>**</v>
      </c>
      <c r="J155" s="20">
        <v>500</v>
      </c>
      <c r="K155" s="19">
        <v>1</v>
      </c>
      <c r="L155" s="20">
        <v>1</v>
      </c>
      <c r="M155" s="19">
        <v>1</v>
      </c>
      <c r="N155" s="19">
        <v>1</v>
      </c>
      <c r="O155" s="19">
        <v>1</v>
      </c>
      <c r="P155" s="20">
        <f t="array" ref="P155">SUBTOTAL(2,F155)</f>
        <v>0</v>
      </c>
    </row>
    <row r="156" spans="1:16" ht="105" x14ac:dyDescent="0.25">
      <c r="A156" s="17"/>
      <c r="B156" s="23" t="s">
        <v>410</v>
      </c>
      <c r="C156" s="22" t="s">
        <v>41</v>
      </c>
      <c r="D156" s="22" t="s">
        <v>850</v>
      </c>
      <c r="E156" s="22" t="s">
        <v>675</v>
      </c>
      <c r="F156" s="46" t="s">
        <v>822</v>
      </c>
      <c r="G156" s="22" t="s">
        <v>674</v>
      </c>
      <c r="H156" s="43" t="s">
        <v>816</v>
      </c>
      <c r="I156" s="35" t="str">
        <f t="shared" si="8"/>
        <v>**</v>
      </c>
      <c r="J156" s="20">
        <v>500</v>
      </c>
      <c r="K156" s="19">
        <v>1</v>
      </c>
      <c r="L156" s="20">
        <v>1</v>
      </c>
      <c r="M156" s="19">
        <v>1</v>
      </c>
      <c r="N156" s="19">
        <v>1</v>
      </c>
      <c r="O156" s="19">
        <v>1</v>
      </c>
      <c r="P156" s="20">
        <f t="array" ref="P156">SUBTOTAL(2,F156)</f>
        <v>0</v>
      </c>
    </row>
    <row r="157" spans="1:16" ht="120" x14ac:dyDescent="0.25">
      <c r="A157" s="17"/>
      <c r="B157" s="23" t="s">
        <v>410</v>
      </c>
      <c r="C157" s="22" t="s">
        <v>41</v>
      </c>
      <c r="D157" s="22" t="s">
        <v>849</v>
      </c>
      <c r="E157" s="22" t="s">
        <v>1139</v>
      </c>
      <c r="F157" s="46" t="s">
        <v>822</v>
      </c>
      <c r="G157" s="22" t="s">
        <v>871</v>
      </c>
      <c r="H157" s="43" t="s">
        <v>810</v>
      </c>
      <c r="I157" s="35" t="str">
        <f t="shared" si="8"/>
        <v>**</v>
      </c>
      <c r="J157" s="20">
        <v>500</v>
      </c>
      <c r="K157" s="19">
        <v>1</v>
      </c>
      <c r="L157" s="20">
        <v>1</v>
      </c>
      <c r="M157" s="19">
        <v>1</v>
      </c>
      <c r="N157" s="19">
        <v>1</v>
      </c>
      <c r="O157" s="19">
        <v>1</v>
      </c>
      <c r="P157" s="20">
        <f t="array" ref="P157">SUBTOTAL(2,F157)</f>
        <v>0</v>
      </c>
    </row>
    <row r="158" spans="1:16" ht="105" x14ac:dyDescent="0.25">
      <c r="A158" s="17"/>
      <c r="B158" s="23" t="s">
        <v>410</v>
      </c>
      <c r="C158" s="22" t="s">
        <v>41</v>
      </c>
      <c r="D158" s="22" t="s">
        <v>851</v>
      </c>
      <c r="E158" s="22" t="s">
        <v>677</v>
      </c>
      <c r="F158" s="46" t="s">
        <v>822</v>
      </c>
      <c r="G158" s="22" t="s">
        <v>30</v>
      </c>
      <c r="H158" s="43" t="s">
        <v>811</v>
      </c>
      <c r="I158" s="35" t="str">
        <f t="shared" si="8"/>
        <v>**</v>
      </c>
      <c r="J158" s="20">
        <v>500</v>
      </c>
      <c r="K158" s="19">
        <v>1</v>
      </c>
      <c r="L158" s="20">
        <v>1</v>
      </c>
      <c r="M158" s="19">
        <v>1</v>
      </c>
      <c r="N158" s="19">
        <v>1</v>
      </c>
      <c r="O158" s="19">
        <v>1</v>
      </c>
      <c r="P158" s="20">
        <f t="array" ref="P158">SUBTOTAL(2,F158)</f>
        <v>0</v>
      </c>
    </row>
    <row r="159" spans="1:16" ht="135" x14ac:dyDescent="0.25">
      <c r="A159" s="17"/>
      <c r="B159" s="23" t="s">
        <v>445</v>
      </c>
      <c r="C159" s="22" t="s">
        <v>41</v>
      </c>
      <c r="D159" s="22" t="s">
        <v>852</v>
      </c>
      <c r="E159" s="22" t="s">
        <v>1140</v>
      </c>
      <c r="F159" s="46" t="s">
        <v>822</v>
      </c>
      <c r="G159" s="22" t="s">
        <v>30</v>
      </c>
      <c r="H159" s="43" t="s">
        <v>950</v>
      </c>
      <c r="I159" s="35" t="str">
        <f t="shared" si="8"/>
        <v>**</v>
      </c>
      <c r="J159" s="20">
        <f>K159*L159*M159*N159*O159</f>
        <v>500</v>
      </c>
      <c r="K159" s="19">
        <v>500</v>
      </c>
      <c r="L159" s="20">
        <v>1</v>
      </c>
      <c r="M159" s="19">
        <v>1</v>
      </c>
      <c r="N159" s="19">
        <v>1</v>
      </c>
      <c r="O159" s="19">
        <v>1</v>
      </c>
      <c r="P159" s="20">
        <f t="array" ref="P159">SUBTOTAL(2,F159)</f>
        <v>0</v>
      </c>
    </row>
    <row r="160" spans="1:16" ht="75" x14ac:dyDescent="0.25">
      <c r="A160" s="17"/>
      <c r="B160" s="23" t="s">
        <v>445</v>
      </c>
      <c r="C160" s="22" t="s">
        <v>13</v>
      </c>
      <c r="D160" s="22" t="s">
        <v>653</v>
      </c>
      <c r="E160" s="22" t="s">
        <v>654</v>
      </c>
      <c r="F160" s="46" t="s">
        <v>822</v>
      </c>
      <c r="G160" s="22" t="s">
        <v>655</v>
      </c>
      <c r="H160" s="45" t="s">
        <v>818</v>
      </c>
      <c r="I160" s="35" t="str">
        <f t="shared" si="8"/>
        <v>**</v>
      </c>
      <c r="J160" s="20">
        <v>500</v>
      </c>
      <c r="K160" s="19">
        <v>1</v>
      </c>
      <c r="L160" s="20">
        <v>1</v>
      </c>
      <c r="M160" s="19">
        <v>1</v>
      </c>
      <c r="N160" s="19">
        <v>1</v>
      </c>
      <c r="O160" s="19">
        <v>1</v>
      </c>
      <c r="P160" s="20">
        <f t="array" ref="P160">SUBTOTAL(2,F160)</f>
        <v>0</v>
      </c>
    </row>
    <row r="161" spans="1:17" ht="75" x14ac:dyDescent="0.25">
      <c r="A161" s="17"/>
      <c r="B161" s="23" t="s">
        <v>445</v>
      </c>
      <c r="C161" s="22" t="s">
        <v>13</v>
      </c>
      <c r="D161" s="22" t="s">
        <v>657</v>
      </c>
      <c r="E161" s="22" t="s">
        <v>658</v>
      </c>
      <c r="F161" s="46" t="s">
        <v>822</v>
      </c>
      <c r="G161" s="22" t="s">
        <v>655</v>
      </c>
      <c r="H161" s="45" t="s">
        <v>818</v>
      </c>
      <c r="I161" s="35" t="str">
        <f t="shared" si="8"/>
        <v>**</v>
      </c>
      <c r="J161" s="20">
        <v>500</v>
      </c>
      <c r="K161" s="19">
        <v>1</v>
      </c>
      <c r="L161" s="20">
        <v>1</v>
      </c>
      <c r="M161" s="19">
        <v>1</v>
      </c>
      <c r="N161" s="19">
        <v>1</v>
      </c>
      <c r="O161" s="19">
        <v>1</v>
      </c>
      <c r="P161" s="20">
        <f t="array" ref="P161">SUBTOTAL(2,F161)</f>
        <v>0</v>
      </c>
    </row>
    <row r="162" spans="1:17" ht="75" x14ac:dyDescent="0.25">
      <c r="A162" s="17"/>
      <c r="B162" s="23" t="s">
        <v>445</v>
      </c>
      <c r="C162" s="22" t="s">
        <v>13</v>
      </c>
      <c r="D162" s="22" t="s">
        <v>834</v>
      </c>
      <c r="E162" s="22" t="s">
        <v>659</v>
      </c>
      <c r="F162" s="46" t="s">
        <v>822</v>
      </c>
      <c r="G162" s="22" t="s">
        <v>655</v>
      </c>
      <c r="H162" s="45" t="s">
        <v>818</v>
      </c>
      <c r="I162" s="35" t="str">
        <f t="shared" si="8"/>
        <v>**</v>
      </c>
      <c r="J162" s="20">
        <v>500</v>
      </c>
      <c r="K162" s="19">
        <v>1</v>
      </c>
      <c r="L162" s="20">
        <v>1</v>
      </c>
      <c r="M162" s="19">
        <v>1</v>
      </c>
      <c r="N162" s="19">
        <v>1</v>
      </c>
      <c r="O162" s="19">
        <v>1</v>
      </c>
      <c r="P162" s="20">
        <f t="array" ref="P162">SUBTOTAL(2,F162)</f>
        <v>0</v>
      </c>
    </row>
    <row r="163" spans="1:17" ht="105" x14ac:dyDescent="0.25">
      <c r="A163" s="17"/>
      <c r="B163" s="23" t="s">
        <v>192</v>
      </c>
      <c r="C163" s="22" t="s">
        <v>1</v>
      </c>
      <c r="D163" s="24" t="s">
        <v>899</v>
      </c>
      <c r="E163" s="22" t="s">
        <v>1141</v>
      </c>
      <c r="F163" s="46" t="s">
        <v>822</v>
      </c>
      <c r="G163" s="22" t="s">
        <v>900</v>
      </c>
      <c r="H163" s="43" t="s">
        <v>898</v>
      </c>
      <c r="I163" s="35" t="str">
        <f t="shared" si="8"/>
        <v>**</v>
      </c>
      <c r="J163" s="20">
        <v>500</v>
      </c>
      <c r="K163" s="19">
        <v>1</v>
      </c>
      <c r="L163" s="20">
        <v>1</v>
      </c>
      <c r="M163" s="19">
        <v>1</v>
      </c>
      <c r="N163" s="19">
        <v>1</v>
      </c>
      <c r="O163" s="19">
        <v>1</v>
      </c>
      <c r="P163" s="20">
        <f t="array" ref="P163">SUBTOTAL(2,F163)</f>
        <v>0</v>
      </c>
    </row>
    <row r="164" spans="1:17" ht="90" x14ac:dyDescent="0.25">
      <c r="A164" s="17"/>
      <c r="B164" s="23" t="s">
        <v>192</v>
      </c>
      <c r="C164" s="22" t="s">
        <v>1</v>
      </c>
      <c r="D164" s="22" t="s">
        <v>641</v>
      </c>
      <c r="E164" s="22" t="s">
        <v>1142</v>
      </c>
      <c r="F164" s="46" t="s">
        <v>822</v>
      </c>
      <c r="G164" s="22" t="s">
        <v>861</v>
      </c>
      <c r="H164" s="43" t="s">
        <v>806</v>
      </c>
      <c r="I164" s="35" t="str">
        <f t="shared" si="8"/>
        <v>**</v>
      </c>
      <c r="J164" s="20">
        <v>500</v>
      </c>
      <c r="K164" s="19">
        <v>1</v>
      </c>
      <c r="L164" s="20">
        <v>1</v>
      </c>
      <c r="M164" s="19">
        <v>1</v>
      </c>
      <c r="N164" s="19">
        <v>1</v>
      </c>
      <c r="O164" s="19">
        <v>1</v>
      </c>
      <c r="P164" s="20">
        <f t="array" ref="P164">SUBTOTAL(2,F164)</f>
        <v>0</v>
      </c>
    </row>
    <row r="165" spans="1:17" ht="138.75" customHeight="1" x14ac:dyDescent="0.25">
      <c r="A165" s="17"/>
      <c r="B165" s="23" t="s">
        <v>192</v>
      </c>
      <c r="C165" s="22" t="s">
        <v>41</v>
      </c>
      <c r="D165" s="22" t="s">
        <v>673</v>
      </c>
      <c r="E165" s="22" t="s">
        <v>1143</v>
      </c>
      <c r="F165" s="46" t="s">
        <v>822</v>
      </c>
      <c r="G165" s="22" t="s">
        <v>30</v>
      </c>
      <c r="H165" s="43" t="s">
        <v>371</v>
      </c>
      <c r="I165" s="35" t="str">
        <f t="shared" si="8"/>
        <v>**</v>
      </c>
      <c r="J165" s="20">
        <v>500</v>
      </c>
      <c r="K165" s="19">
        <v>1</v>
      </c>
      <c r="L165" s="20">
        <v>1</v>
      </c>
      <c r="M165" s="19">
        <v>1</v>
      </c>
      <c r="N165" s="19">
        <v>1</v>
      </c>
      <c r="O165" s="19">
        <v>1</v>
      </c>
      <c r="P165" s="20">
        <f t="array" ref="P165">SUBTOTAL(2,F165)</f>
        <v>0</v>
      </c>
    </row>
    <row r="166" spans="1:17" ht="171.75" customHeight="1" x14ac:dyDescent="0.25">
      <c r="A166" s="17"/>
      <c r="B166" s="23" t="s">
        <v>192</v>
      </c>
      <c r="C166" s="22" t="s">
        <v>13</v>
      </c>
      <c r="D166" s="22" t="s">
        <v>830</v>
      </c>
      <c r="E166" s="22" t="s">
        <v>652</v>
      </c>
      <c r="F166" s="46" t="s">
        <v>822</v>
      </c>
      <c r="G166" s="22" t="s">
        <v>862</v>
      </c>
      <c r="H166" s="45" t="s">
        <v>818</v>
      </c>
      <c r="I166" s="35" t="str">
        <f t="shared" si="8"/>
        <v>**</v>
      </c>
      <c r="J166" s="20">
        <v>500</v>
      </c>
      <c r="K166" s="19">
        <v>1</v>
      </c>
      <c r="L166" s="20">
        <v>1</v>
      </c>
      <c r="M166" s="19">
        <v>1</v>
      </c>
      <c r="N166" s="19">
        <v>1</v>
      </c>
      <c r="O166" s="19">
        <v>1</v>
      </c>
      <c r="P166" s="20">
        <f t="array" ref="P166">SUBTOTAL(2,F166)</f>
        <v>0</v>
      </c>
      <c r="Q166" s="15"/>
    </row>
    <row r="167" spans="1:17" ht="170.25" customHeight="1" x14ac:dyDescent="0.25">
      <c r="A167" s="17"/>
      <c r="B167" s="23" t="s">
        <v>192</v>
      </c>
      <c r="C167" s="22" t="s">
        <v>13</v>
      </c>
      <c r="D167" s="22" t="s">
        <v>831</v>
      </c>
      <c r="E167" s="22" t="s">
        <v>651</v>
      </c>
      <c r="F167" s="46" t="s">
        <v>822</v>
      </c>
      <c r="G167" s="22" t="s">
        <v>862</v>
      </c>
      <c r="H167" s="45" t="s">
        <v>818</v>
      </c>
      <c r="I167" s="35" t="str">
        <f t="shared" si="8"/>
        <v>**</v>
      </c>
      <c r="J167" s="20">
        <v>500</v>
      </c>
      <c r="K167" s="19">
        <v>1</v>
      </c>
      <c r="L167" s="20">
        <v>1</v>
      </c>
      <c r="M167" s="19">
        <v>1</v>
      </c>
      <c r="N167" s="19">
        <v>1</v>
      </c>
      <c r="O167" s="19">
        <v>1</v>
      </c>
      <c r="P167" s="20">
        <f t="array" ref="P167">SUBTOTAL(2,F167)</f>
        <v>0</v>
      </c>
      <c r="Q167" s="15"/>
    </row>
    <row r="168" spans="1:17" ht="138.75" customHeight="1" x14ac:dyDescent="0.25">
      <c r="A168" s="17"/>
      <c r="B168" s="23" t="s">
        <v>192</v>
      </c>
      <c r="C168" s="22" t="s">
        <v>13</v>
      </c>
      <c r="D168" s="22" t="s">
        <v>832</v>
      </c>
      <c r="E168" s="22" t="s">
        <v>1144</v>
      </c>
      <c r="F168" s="46" t="s">
        <v>822</v>
      </c>
      <c r="G168" s="22" t="s">
        <v>862</v>
      </c>
      <c r="H168" s="45" t="s">
        <v>818</v>
      </c>
      <c r="I168" s="35" t="str">
        <f t="shared" si="8"/>
        <v>**</v>
      </c>
      <c r="J168" s="20">
        <v>500</v>
      </c>
      <c r="K168" s="19">
        <v>1</v>
      </c>
      <c r="L168" s="20">
        <v>1</v>
      </c>
      <c r="M168" s="19">
        <v>1</v>
      </c>
      <c r="N168" s="19">
        <v>1</v>
      </c>
      <c r="O168" s="19">
        <v>1</v>
      </c>
      <c r="P168" s="20">
        <f t="array" ref="P168">SUBTOTAL(2,F168)</f>
        <v>0</v>
      </c>
    </row>
    <row r="169" spans="1:17" ht="138.75" customHeight="1" x14ac:dyDescent="0.25">
      <c r="A169" s="17"/>
      <c r="B169" s="23" t="s">
        <v>192</v>
      </c>
      <c r="C169" s="22" t="s">
        <v>13</v>
      </c>
      <c r="D169" s="22" t="s">
        <v>832</v>
      </c>
      <c r="E169" s="22" t="s">
        <v>1145</v>
      </c>
      <c r="F169" s="46" t="s">
        <v>822</v>
      </c>
      <c r="G169" s="22" t="s">
        <v>862</v>
      </c>
      <c r="H169" s="45" t="s">
        <v>818</v>
      </c>
      <c r="I169" s="35" t="str">
        <f t="shared" si="8"/>
        <v>**</v>
      </c>
      <c r="J169" s="20">
        <v>500</v>
      </c>
      <c r="K169" s="19">
        <v>1</v>
      </c>
      <c r="L169" s="20">
        <v>1</v>
      </c>
      <c r="M169" s="19">
        <v>1</v>
      </c>
      <c r="N169" s="19">
        <v>1</v>
      </c>
      <c r="O169" s="19">
        <v>1</v>
      </c>
      <c r="P169" s="20">
        <f t="array" ref="P169">SUBTOTAL(2,F169)</f>
        <v>0</v>
      </c>
    </row>
    <row r="170" spans="1:17" ht="138.75" customHeight="1" x14ac:dyDescent="0.25">
      <c r="A170" s="17"/>
      <c r="B170" s="23" t="s">
        <v>192</v>
      </c>
      <c r="C170" s="22" t="s">
        <v>13</v>
      </c>
      <c r="D170" s="22" t="s">
        <v>833</v>
      </c>
      <c r="E170" s="22" t="s">
        <v>1146</v>
      </c>
      <c r="F170" s="46" t="s">
        <v>822</v>
      </c>
      <c r="G170" s="22" t="s">
        <v>862</v>
      </c>
      <c r="H170" s="45" t="s">
        <v>818</v>
      </c>
      <c r="I170" s="35" t="str">
        <f t="shared" si="8"/>
        <v>**</v>
      </c>
      <c r="J170" s="20">
        <v>500</v>
      </c>
      <c r="K170" s="19">
        <v>1</v>
      </c>
      <c r="L170" s="20">
        <v>1</v>
      </c>
      <c r="M170" s="19">
        <v>1</v>
      </c>
      <c r="N170" s="19">
        <v>1</v>
      </c>
      <c r="O170" s="19">
        <v>1</v>
      </c>
      <c r="P170" s="20">
        <f t="array" ref="P170">SUBTOTAL(2,F170)</f>
        <v>0</v>
      </c>
    </row>
    <row r="171" spans="1:17" ht="134.25" customHeight="1" x14ac:dyDescent="0.25">
      <c r="A171" s="17"/>
      <c r="B171" s="23" t="s">
        <v>339</v>
      </c>
      <c r="C171" s="22" t="s">
        <v>98</v>
      </c>
      <c r="D171" s="22" t="s">
        <v>378</v>
      </c>
      <c r="E171" s="22" t="s">
        <v>598</v>
      </c>
      <c r="F171" s="46">
        <v>2.11</v>
      </c>
      <c r="G171" s="22" t="s">
        <v>135</v>
      </c>
      <c r="H171" s="43" t="s">
        <v>379</v>
      </c>
      <c r="I171" s="35" t="str">
        <f t="shared" ref="I171:I185" si="9">IF(J171&gt;=1000,"***",(IF(J171&lt;100,"*","**")))</f>
        <v>**</v>
      </c>
      <c r="J171" s="20">
        <v>500</v>
      </c>
      <c r="K171" s="19">
        <v>1</v>
      </c>
      <c r="L171" s="20">
        <v>1</v>
      </c>
      <c r="M171" s="19">
        <v>1</v>
      </c>
      <c r="N171" s="19">
        <v>1</v>
      </c>
      <c r="O171" s="19">
        <v>1</v>
      </c>
      <c r="P171" s="20">
        <f t="array" ref="P171">SUBTOTAL(2,F171)</f>
        <v>1</v>
      </c>
    </row>
    <row r="172" spans="1:17" ht="126" x14ac:dyDescent="0.25">
      <c r="A172" s="17"/>
      <c r="B172" s="23" t="s">
        <v>339</v>
      </c>
      <c r="C172" s="22" t="s">
        <v>98</v>
      </c>
      <c r="D172" s="22" t="s">
        <v>380</v>
      </c>
      <c r="E172" s="22" t="s">
        <v>599</v>
      </c>
      <c r="F172" s="46">
        <v>2.11</v>
      </c>
      <c r="G172" s="22" t="s">
        <v>135</v>
      </c>
      <c r="H172" s="43" t="s">
        <v>379</v>
      </c>
      <c r="I172" s="35" t="str">
        <f t="shared" si="9"/>
        <v>**</v>
      </c>
      <c r="J172" s="20">
        <v>500</v>
      </c>
      <c r="K172" s="19">
        <v>1</v>
      </c>
      <c r="L172" s="20">
        <v>1</v>
      </c>
      <c r="M172" s="19">
        <v>1</v>
      </c>
      <c r="N172" s="19">
        <v>1</v>
      </c>
      <c r="O172" s="19">
        <v>1</v>
      </c>
      <c r="P172" s="20">
        <f t="array" ref="P172">SUBTOTAL(2,F172)</f>
        <v>1</v>
      </c>
    </row>
    <row r="173" spans="1:17" ht="105" x14ac:dyDescent="0.25">
      <c r="A173" s="17"/>
      <c r="B173" s="23" t="s">
        <v>303</v>
      </c>
      <c r="C173" s="22" t="s">
        <v>98</v>
      </c>
      <c r="D173" s="22" t="s">
        <v>381</v>
      </c>
      <c r="E173" s="22" t="s">
        <v>602</v>
      </c>
      <c r="F173" s="46">
        <v>2.09</v>
      </c>
      <c r="G173" s="22" t="s">
        <v>135</v>
      </c>
      <c r="H173" s="43" t="s">
        <v>379</v>
      </c>
      <c r="I173" s="35" t="str">
        <f t="shared" si="9"/>
        <v>**</v>
      </c>
      <c r="J173" s="20">
        <v>500</v>
      </c>
      <c r="K173" s="19">
        <v>1</v>
      </c>
      <c r="L173" s="20">
        <v>1</v>
      </c>
      <c r="M173" s="19">
        <v>1</v>
      </c>
      <c r="N173" s="19">
        <v>1</v>
      </c>
      <c r="O173" s="19">
        <v>1</v>
      </c>
      <c r="P173" s="20">
        <f t="array" ref="P173">SUBTOTAL(2,F173)</f>
        <v>1</v>
      </c>
    </row>
    <row r="174" spans="1:17" ht="105" x14ac:dyDescent="0.25">
      <c r="A174" s="17"/>
      <c r="B174" s="23" t="s">
        <v>339</v>
      </c>
      <c r="C174" s="22" t="s">
        <v>98</v>
      </c>
      <c r="D174" s="22" t="s">
        <v>382</v>
      </c>
      <c r="E174" s="22" t="s">
        <v>597</v>
      </c>
      <c r="F174" s="46">
        <f>LOG(129/4)</f>
        <v>1.5085297189712865</v>
      </c>
      <c r="G174" s="22" t="s">
        <v>135</v>
      </c>
      <c r="H174" s="43" t="s">
        <v>379</v>
      </c>
      <c r="I174" s="35" t="str">
        <f t="shared" si="9"/>
        <v>**</v>
      </c>
      <c r="J174" s="20">
        <v>500</v>
      </c>
      <c r="K174" s="19">
        <v>1</v>
      </c>
      <c r="L174" s="20">
        <v>1</v>
      </c>
      <c r="M174" s="19">
        <v>1</v>
      </c>
      <c r="N174" s="19">
        <v>1</v>
      </c>
      <c r="O174" s="19">
        <v>1</v>
      </c>
      <c r="P174" s="20">
        <f t="array" ref="P174">SUBTOTAL(2,F174)</f>
        <v>1</v>
      </c>
    </row>
    <row r="175" spans="1:17" ht="105" x14ac:dyDescent="0.25">
      <c r="A175" s="17"/>
      <c r="B175" s="23" t="s">
        <v>303</v>
      </c>
      <c r="C175" s="22" t="s">
        <v>98</v>
      </c>
      <c r="D175" s="22" t="s">
        <v>384</v>
      </c>
      <c r="E175" s="22" t="s">
        <v>600</v>
      </c>
      <c r="F175" s="46">
        <v>0.82</v>
      </c>
      <c r="G175" s="22" t="s">
        <v>135</v>
      </c>
      <c r="H175" s="43" t="s">
        <v>379</v>
      </c>
      <c r="I175" s="35" t="str">
        <f t="shared" si="9"/>
        <v>**</v>
      </c>
      <c r="J175" s="20">
        <v>500</v>
      </c>
      <c r="K175" s="19">
        <v>1</v>
      </c>
      <c r="L175" s="20">
        <v>1</v>
      </c>
      <c r="M175" s="19">
        <v>1</v>
      </c>
      <c r="N175" s="19">
        <v>1</v>
      </c>
      <c r="O175" s="19">
        <v>1</v>
      </c>
      <c r="P175" s="20">
        <f t="array" ref="P175">SUBTOTAL(2,F175)</f>
        <v>1</v>
      </c>
    </row>
    <row r="176" spans="1:17" ht="105" x14ac:dyDescent="0.25">
      <c r="A176" s="17"/>
      <c r="B176" s="23" t="s">
        <v>303</v>
      </c>
      <c r="C176" s="22" t="s">
        <v>98</v>
      </c>
      <c r="D176" s="22" t="s">
        <v>383</v>
      </c>
      <c r="E176" s="22" t="s">
        <v>1065</v>
      </c>
      <c r="F176" s="46">
        <v>0.68</v>
      </c>
      <c r="G176" s="22" t="s">
        <v>135</v>
      </c>
      <c r="H176" s="43" t="s">
        <v>379</v>
      </c>
      <c r="I176" s="35" t="str">
        <f t="shared" si="9"/>
        <v>**</v>
      </c>
      <c r="J176" s="20">
        <v>500</v>
      </c>
      <c r="K176" s="19">
        <v>1</v>
      </c>
      <c r="L176" s="20">
        <v>1</v>
      </c>
      <c r="M176" s="19">
        <v>1</v>
      </c>
      <c r="N176" s="19">
        <v>1</v>
      </c>
      <c r="O176" s="19">
        <v>1</v>
      </c>
      <c r="P176" s="20">
        <f t="array" ref="P176">SUBTOTAL(2,F176)</f>
        <v>1</v>
      </c>
    </row>
    <row r="177" spans="1:16" ht="105" x14ac:dyDescent="0.25">
      <c r="A177" s="17"/>
      <c r="B177" s="23" t="s">
        <v>303</v>
      </c>
      <c r="C177" s="22" t="s">
        <v>98</v>
      </c>
      <c r="D177" s="22" t="s">
        <v>378</v>
      </c>
      <c r="E177" s="22" t="s">
        <v>601</v>
      </c>
      <c r="F177" s="46">
        <v>0.68</v>
      </c>
      <c r="G177" s="22" t="s">
        <v>135</v>
      </c>
      <c r="H177" s="43" t="s">
        <v>379</v>
      </c>
      <c r="I177" s="35" t="str">
        <f t="shared" si="9"/>
        <v>**</v>
      </c>
      <c r="J177" s="20">
        <v>500</v>
      </c>
      <c r="K177" s="19">
        <v>1</v>
      </c>
      <c r="L177" s="20">
        <v>1</v>
      </c>
      <c r="M177" s="19">
        <v>1</v>
      </c>
      <c r="N177" s="19">
        <v>1</v>
      </c>
      <c r="O177" s="19">
        <v>1</v>
      </c>
      <c r="P177" s="20">
        <f t="array" ref="P177">SUBTOTAL(2,F177)</f>
        <v>1</v>
      </c>
    </row>
    <row r="178" spans="1:16" ht="105" x14ac:dyDescent="0.25">
      <c r="A178" s="17"/>
      <c r="B178" s="23" t="s">
        <v>189</v>
      </c>
      <c r="C178" s="37" t="s">
        <v>13</v>
      </c>
      <c r="D178" s="22" t="s">
        <v>914</v>
      </c>
      <c r="E178" s="22" t="s">
        <v>1147</v>
      </c>
      <c r="F178" s="46" t="s">
        <v>822</v>
      </c>
      <c r="G178" s="37" t="s">
        <v>316</v>
      </c>
      <c r="H178" s="43" t="s">
        <v>915</v>
      </c>
      <c r="I178" s="35" t="str">
        <f t="shared" si="9"/>
        <v>**</v>
      </c>
      <c r="J178" s="20">
        <f t="shared" ref="J178:J185" si="10">K178*L178*M178*N178*O178</f>
        <v>468.37903461439993</v>
      </c>
      <c r="K178" s="19">
        <v>3.496</v>
      </c>
      <c r="L178" s="20">
        <v>13</v>
      </c>
      <c r="M178" s="19">
        <v>1.502</v>
      </c>
      <c r="N178" s="19">
        <v>4.0599999999999996</v>
      </c>
      <c r="O178" s="19">
        <v>1.69</v>
      </c>
      <c r="P178" s="20">
        <f t="array" ref="P178">SUBTOTAL(2,F178)</f>
        <v>0</v>
      </c>
    </row>
    <row r="179" spans="1:16" ht="105" x14ac:dyDescent="0.25">
      <c r="A179" s="17"/>
      <c r="B179" s="23" t="s">
        <v>272</v>
      </c>
      <c r="C179" s="22" t="s">
        <v>38</v>
      </c>
      <c r="D179" s="22" t="s">
        <v>1109</v>
      </c>
      <c r="E179" s="22" t="s">
        <v>572</v>
      </c>
      <c r="F179" s="46">
        <v>0.32</v>
      </c>
      <c r="G179" s="22" t="s">
        <v>274</v>
      </c>
      <c r="H179" s="43" t="s">
        <v>273</v>
      </c>
      <c r="I179" s="35" t="str">
        <f t="shared" si="9"/>
        <v>**</v>
      </c>
      <c r="J179" s="20">
        <f t="shared" si="10"/>
        <v>444.66295858790397</v>
      </c>
      <c r="K179" s="19">
        <v>3.698</v>
      </c>
      <c r="L179" s="20">
        <v>14</v>
      </c>
      <c r="M179" s="19">
        <v>1.536</v>
      </c>
      <c r="N179" s="19">
        <v>3.7679999999999998</v>
      </c>
      <c r="O179" s="19">
        <v>1.484</v>
      </c>
      <c r="P179" s="20">
        <f t="array" ref="P179">SUBTOTAL(2,F179)</f>
        <v>1</v>
      </c>
    </row>
    <row r="180" spans="1:16" ht="105" x14ac:dyDescent="0.25">
      <c r="A180" s="17"/>
      <c r="B180" s="23" t="s">
        <v>272</v>
      </c>
      <c r="C180" s="22" t="s">
        <v>36</v>
      </c>
      <c r="D180" s="22" t="s">
        <v>692</v>
      </c>
      <c r="E180" s="22" t="s">
        <v>693</v>
      </c>
      <c r="F180" s="46">
        <v>0.22</v>
      </c>
      <c r="G180" s="22" t="s">
        <v>5</v>
      </c>
      <c r="H180" s="43" t="s">
        <v>273</v>
      </c>
      <c r="I180" s="35" t="str">
        <f t="shared" si="9"/>
        <v>**</v>
      </c>
      <c r="J180" s="20">
        <f t="shared" si="10"/>
        <v>444.66295858790397</v>
      </c>
      <c r="K180" s="19">
        <v>3.698</v>
      </c>
      <c r="L180" s="20">
        <v>14</v>
      </c>
      <c r="M180" s="19">
        <v>1.536</v>
      </c>
      <c r="N180" s="19">
        <v>3.7679999999999998</v>
      </c>
      <c r="O180" s="19">
        <v>1.484</v>
      </c>
      <c r="P180" s="20">
        <f t="array" ref="P180">SUBTOTAL(2,F180)</f>
        <v>1</v>
      </c>
    </row>
    <row r="181" spans="1:16" ht="75" x14ac:dyDescent="0.25">
      <c r="A181" s="17"/>
      <c r="B181" s="23" t="s">
        <v>189</v>
      </c>
      <c r="C181" s="22" t="s">
        <v>1</v>
      </c>
      <c r="D181" s="24" t="s">
        <v>896</v>
      </c>
      <c r="E181" s="22" t="s">
        <v>1148</v>
      </c>
      <c r="F181" s="46" t="s">
        <v>822</v>
      </c>
      <c r="G181" s="22" t="s">
        <v>401</v>
      </c>
      <c r="H181" s="43" t="s">
        <v>897</v>
      </c>
      <c r="I181" s="35" t="str">
        <f t="shared" si="9"/>
        <v>**</v>
      </c>
      <c r="J181" s="20">
        <f t="shared" si="10"/>
        <v>355.98361651200008</v>
      </c>
      <c r="K181" s="19">
        <v>2.56</v>
      </c>
      <c r="L181" s="20">
        <v>68</v>
      </c>
      <c r="M181" s="19">
        <v>0.91500000000000004</v>
      </c>
      <c r="N181" s="19">
        <v>2.37</v>
      </c>
      <c r="O181" s="19">
        <v>0.94299999999999995</v>
      </c>
      <c r="P181" s="20">
        <f t="array" ref="P181">SUBTOTAL(2,F181)</f>
        <v>0</v>
      </c>
    </row>
    <row r="182" spans="1:16" ht="120" x14ac:dyDescent="0.25">
      <c r="A182" s="17"/>
      <c r="B182" s="23" t="s">
        <v>445</v>
      </c>
      <c r="C182" s="22" t="s">
        <v>41</v>
      </c>
      <c r="D182" s="22" t="s">
        <v>678</v>
      </c>
      <c r="E182" s="22" t="s">
        <v>679</v>
      </c>
      <c r="F182" s="46" t="s">
        <v>822</v>
      </c>
      <c r="G182" s="22" t="s">
        <v>30</v>
      </c>
      <c r="H182" s="43" t="s">
        <v>812</v>
      </c>
      <c r="I182" s="35" t="str">
        <f t="shared" si="9"/>
        <v>**</v>
      </c>
      <c r="J182" s="20">
        <f t="shared" si="10"/>
        <v>346.38266688480002</v>
      </c>
      <c r="K182" s="19">
        <v>3.73</v>
      </c>
      <c r="L182" s="20">
        <v>12</v>
      </c>
      <c r="M182" s="19">
        <v>1.6379999999999999</v>
      </c>
      <c r="N182" s="19">
        <v>3.51</v>
      </c>
      <c r="O182" s="19">
        <v>1.3460000000000001</v>
      </c>
      <c r="P182" s="20">
        <f t="array" ref="P182">SUBTOTAL(2,F182)</f>
        <v>0</v>
      </c>
    </row>
    <row r="183" spans="1:16" ht="90" x14ac:dyDescent="0.25">
      <c r="A183" s="17"/>
      <c r="B183" s="23" t="s">
        <v>187</v>
      </c>
      <c r="C183" s="22" t="s">
        <v>38</v>
      </c>
      <c r="D183" s="22" t="s">
        <v>216</v>
      </c>
      <c r="E183" s="22" t="s">
        <v>575</v>
      </c>
      <c r="F183" s="46">
        <v>3</v>
      </c>
      <c r="G183" s="22" t="s">
        <v>863</v>
      </c>
      <c r="H183" s="43" t="s">
        <v>217</v>
      </c>
      <c r="I183" s="35" t="str">
        <f t="shared" si="9"/>
        <v>**</v>
      </c>
      <c r="J183" s="20">
        <f t="shared" si="10"/>
        <v>334.03113555968002</v>
      </c>
      <c r="K183" s="19">
        <v>2.738</v>
      </c>
      <c r="L183" s="20">
        <v>32</v>
      </c>
      <c r="M183" s="19">
        <v>1.504</v>
      </c>
      <c r="N183" s="19">
        <v>2.21</v>
      </c>
      <c r="O183" s="19">
        <v>1.147</v>
      </c>
      <c r="P183" s="20">
        <f t="array" ref="P183">SUBTOTAL(2,F183)</f>
        <v>1</v>
      </c>
    </row>
    <row r="184" spans="1:16" ht="135" x14ac:dyDescent="0.25">
      <c r="A184" s="17"/>
      <c r="B184" s="23" t="s">
        <v>445</v>
      </c>
      <c r="C184" s="22" t="s">
        <v>38</v>
      </c>
      <c r="D184" s="22" t="s">
        <v>1110</v>
      </c>
      <c r="E184" s="22" t="s">
        <v>1036</v>
      </c>
      <c r="F184" s="46">
        <v>3</v>
      </c>
      <c r="G184" s="22" t="s">
        <v>5</v>
      </c>
      <c r="H184" s="43" t="s">
        <v>136</v>
      </c>
      <c r="I184" s="35" t="str">
        <f t="shared" si="9"/>
        <v>**</v>
      </c>
      <c r="J184" s="20">
        <f t="shared" si="10"/>
        <v>292.84273117440006</v>
      </c>
      <c r="K184" s="19">
        <v>2.46</v>
      </c>
      <c r="L184" s="20">
        <v>32</v>
      </c>
      <c r="M184" s="19">
        <v>1.151</v>
      </c>
      <c r="N184" s="19">
        <v>2.4900000000000002</v>
      </c>
      <c r="O184" s="19">
        <v>1.298</v>
      </c>
      <c r="P184" s="20">
        <f t="array" ref="P184">SUBTOTAL(2,F184)</f>
        <v>1</v>
      </c>
    </row>
    <row r="185" spans="1:16" ht="135" x14ac:dyDescent="0.25">
      <c r="A185" s="21"/>
      <c r="B185" s="23" t="s">
        <v>445</v>
      </c>
      <c r="C185" s="22" t="s">
        <v>36</v>
      </c>
      <c r="D185" s="22" t="s">
        <v>499</v>
      </c>
      <c r="E185" s="22" t="s">
        <v>500</v>
      </c>
      <c r="F185" s="46">
        <v>0.3</v>
      </c>
      <c r="G185" s="22" t="s">
        <v>5</v>
      </c>
      <c r="H185" s="43" t="s">
        <v>136</v>
      </c>
      <c r="I185" s="35" t="str">
        <f t="shared" si="9"/>
        <v>**</v>
      </c>
      <c r="J185" s="20">
        <f t="shared" si="10"/>
        <v>292.84273117440006</v>
      </c>
      <c r="K185" s="19">
        <v>2.46</v>
      </c>
      <c r="L185" s="20">
        <v>32</v>
      </c>
      <c r="M185" s="19">
        <v>1.151</v>
      </c>
      <c r="N185" s="19">
        <v>2.4900000000000002</v>
      </c>
      <c r="O185" s="19">
        <v>1.298</v>
      </c>
      <c r="P185" s="20">
        <f t="array" ref="P185">SUBTOTAL(2,F185)</f>
        <v>1</v>
      </c>
    </row>
    <row r="186" spans="1:16" ht="135" x14ac:dyDescent="0.25">
      <c r="A186" s="21"/>
      <c r="B186" s="23" t="s">
        <v>445</v>
      </c>
      <c r="C186" s="22" t="s">
        <v>38</v>
      </c>
      <c r="D186" s="37" t="s">
        <v>1111</v>
      </c>
      <c r="E186" s="22" t="s">
        <v>579</v>
      </c>
      <c r="F186" s="47">
        <v>3</v>
      </c>
      <c r="G186" s="37" t="s">
        <v>580</v>
      </c>
      <c r="H186" s="43" t="s">
        <v>148</v>
      </c>
      <c r="I186" s="35" t="s">
        <v>212</v>
      </c>
      <c r="J186" s="20">
        <v>254.12474400767996</v>
      </c>
      <c r="K186" s="19">
        <v>3.952</v>
      </c>
      <c r="L186" s="20">
        <v>6</v>
      </c>
      <c r="M186" s="19">
        <v>1.915</v>
      </c>
      <c r="N186" s="19">
        <v>4.08</v>
      </c>
      <c r="O186" s="19">
        <v>1.3879999999999999</v>
      </c>
      <c r="P186" s="20">
        <f t="array" ref="P186">SUBTOTAL(2,F186)</f>
        <v>1</v>
      </c>
    </row>
    <row r="187" spans="1:16" ht="131.25" customHeight="1" x14ac:dyDescent="0.25">
      <c r="A187" s="21"/>
      <c r="B187" s="23" t="s">
        <v>239</v>
      </c>
      <c r="C187" s="22" t="s">
        <v>13</v>
      </c>
      <c r="D187" s="22" t="s">
        <v>647</v>
      </c>
      <c r="E187" s="22" t="s">
        <v>648</v>
      </c>
      <c r="F187" s="46" t="s">
        <v>822</v>
      </c>
      <c r="G187" s="22" t="s">
        <v>828</v>
      </c>
      <c r="H187" s="43" t="s">
        <v>808</v>
      </c>
      <c r="I187" s="35" t="str">
        <f t="shared" ref="I187:I218" si="11">IF(J187&gt;=1000,"***",(IF(J187&lt;100,"*","**")))</f>
        <v>**</v>
      </c>
      <c r="J187" s="20">
        <f t="shared" ref="J187:J218" si="12">K187*L187*M187*N187*O187</f>
        <v>180.69933874104001</v>
      </c>
      <c r="K187" s="19">
        <v>3.339</v>
      </c>
      <c r="L187" s="20">
        <v>6</v>
      </c>
      <c r="M187" s="19">
        <v>1.462</v>
      </c>
      <c r="N187" s="19">
        <v>3.97</v>
      </c>
      <c r="O187" s="19">
        <v>1.554</v>
      </c>
      <c r="P187" s="20">
        <f t="array" ref="P187">SUBTOTAL(2,F187)</f>
        <v>0</v>
      </c>
    </row>
    <row r="188" spans="1:16" ht="153" customHeight="1" x14ac:dyDescent="0.25">
      <c r="A188" s="21"/>
      <c r="B188" s="23" t="s">
        <v>186</v>
      </c>
      <c r="C188" s="22" t="s">
        <v>42</v>
      </c>
      <c r="D188" s="22" t="s">
        <v>786</v>
      </c>
      <c r="E188" s="22" t="s">
        <v>787</v>
      </c>
      <c r="F188" s="46">
        <v>5.7</v>
      </c>
      <c r="G188" s="22" t="s">
        <v>70</v>
      </c>
      <c r="H188" s="43" t="s">
        <v>813</v>
      </c>
      <c r="I188" s="35" t="str">
        <f t="shared" si="11"/>
        <v>**</v>
      </c>
      <c r="J188" s="20">
        <f t="shared" si="12"/>
        <v>180.69933874104001</v>
      </c>
      <c r="K188" s="19">
        <v>3.339</v>
      </c>
      <c r="L188" s="20">
        <v>6</v>
      </c>
      <c r="M188" s="19">
        <v>1.462</v>
      </c>
      <c r="N188" s="19">
        <v>3.97</v>
      </c>
      <c r="O188" s="19">
        <v>1.554</v>
      </c>
      <c r="P188" s="20">
        <f t="array" ref="P188">SUBTOTAL(2,F188)</f>
        <v>1</v>
      </c>
    </row>
    <row r="189" spans="1:16" ht="90" x14ac:dyDescent="0.25">
      <c r="A189" s="21"/>
      <c r="B189" s="23" t="s">
        <v>445</v>
      </c>
      <c r="C189" s="37" t="s">
        <v>7</v>
      </c>
      <c r="D189" s="36" t="s">
        <v>175</v>
      </c>
      <c r="E189" s="37" t="s">
        <v>446</v>
      </c>
      <c r="F189" s="46" t="s">
        <v>822</v>
      </c>
      <c r="G189" s="22" t="s">
        <v>30</v>
      </c>
      <c r="H189" s="43" t="s">
        <v>174</v>
      </c>
      <c r="I189" s="35" t="str">
        <f t="shared" si="11"/>
        <v>**</v>
      </c>
      <c r="J189" s="20">
        <f t="shared" si="12"/>
        <v>178.18121398567004</v>
      </c>
      <c r="K189" s="19">
        <v>4.0970000000000004</v>
      </c>
      <c r="L189" s="20">
        <v>14</v>
      </c>
      <c r="M189" s="19">
        <v>1.4650000000000001</v>
      </c>
      <c r="N189" s="19">
        <v>2.9409999999999998</v>
      </c>
      <c r="O189" s="19">
        <v>0.72099999999999997</v>
      </c>
      <c r="P189" s="20">
        <f t="array" ref="P189">SUBTOTAL(2,F189)</f>
        <v>0</v>
      </c>
    </row>
    <row r="190" spans="1:16" ht="105" x14ac:dyDescent="0.25">
      <c r="A190" s="21"/>
      <c r="B190" s="23" t="s">
        <v>445</v>
      </c>
      <c r="C190" s="22" t="s">
        <v>1</v>
      </c>
      <c r="D190" s="24" t="s">
        <v>172</v>
      </c>
      <c r="E190" s="22" t="s">
        <v>449</v>
      </c>
      <c r="F190" s="46" t="s">
        <v>822</v>
      </c>
      <c r="G190" s="22" t="s">
        <v>864</v>
      </c>
      <c r="H190" s="43" t="s">
        <v>173</v>
      </c>
      <c r="I190" s="35" t="str">
        <f t="shared" si="11"/>
        <v>**</v>
      </c>
      <c r="J190" s="20">
        <f t="shared" si="12"/>
        <v>150.18433111583997</v>
      </c>
      <c r="K190" s="19">
        <v>1.335</v>
      </c>
      <c r="L190" s="20">
        <v>83</v>
      </c>
      <c r="M190" s="19">
        <v>0.91100000000000003</v>
      </c>
      <c r="N190" s="19">
        <v>1.476</v>
      </c>
      <c r="O190" s="19">
        <v>1.008</v>
      </c>
      <c r="P190" s="20">
        <f t="array" ref="P190">SUBTOTAL(2,F190)</f>
        <v>0</v>
      </c>
    </row>
    <row r="191" spans="1:16" ht="120" x14ac:dyDescent="0.25">
      <c r="A191" s="21"/>
      <c r="B191" s="23" t="s">
        <v>187</v>
      </c>
      <c r="C191" s="22" t="s">
        <v>45</v>
      </c>
      <c r="D191" s="22" t="s">
        <v>842</v>
      </c>
      <c r="E191" s="22" t="s">
        <v>459</v>
      </c>
      <c r="F191" s="46" t="s">
        <v>822</v>
      </c>
      <c r="G191" s="22" t="s">
        <v>865</v>
      </c>
      <c r="H191" s="43" t="s">
        <v>218</v>
      </c>
      <c r="I191" s="35" t="str">
        <f t="shared" si="11"/>
        <v>**</v>
      </c>
      <c r="J191" s="20">
        <f t="shared" si="12"/>
        <v>146.13862180735998</v>
      </c>
      <c r="K191" s="19">
        <v>2.738</v>
      </c>
      <c r="L191" s="20">
        <v>14</v>
      </c>
      <c r="M191" s="19">
        <v>1.504</v>
      </c>
      <c r="N191" s="19">
        <v>2.21</v>
      </c>
      <c r="O191" s="19">
        <v>1.147</v>
      </c>
      <c r="P191" s="20">
        <f t="array" ref="P191">SUBTOTAL(2,F191)</f>
        <v>0</v>
      </c>
    </row>
    <row r="192" spans="1:16" ht="120" x14ac:dyDescent="0.25">
      <c r="B192" s="23" t="s">
        <v>187</v>
      </c>
      <c r="C192" s="22" t="s">
        <v>45</v>
      </c>
      <c r="D192" s="22" t="s">
        <v>841</v>
      </c>
      <c r="E192" s="22" t="s">
        <v>460</v>
      </c>
      <c r="F192" s="46" t="s">
        <v>822</v>
      </c>
      <c r="G192" s="22" t="s">
        <v>865</v>
      </c>
      <c r="H192" s="43" t="s">
        <v>218</v>
      </c>
      <c r="I192" s="35" t="str">
        <f t="shared" si="11"/>
        <v>**</v>
      </c>
      <c r="J192" s="20">
        <f t="shared" si="12"/>
        <v>146.13862180735998</v>
      </c>
      <c r="K192" s="19">
        <v>2.738</v>
      </c>
      <c r="L192" s="20">
        <v>14</v>
      </c>
      <c r="M192" s="19">
        <v>1.504</v>
      </c>
      <c r="N192" s="19">
        <v>2.21</v>
      </c>
      <c r="O192" s="19">
        <v>1.147</v>
      </c>
      <c r="P192" s="20">
        <f t="array" ref="P192">SUBTOTAL(2,F192)</f>
        <v>0</v>
      </c>
    </row>
    <row r="193" spans="1:17" ht="120" x14ac:dyDescent="0.25">
      <c r="A193" s="17"/>
      <c r="B193" s="23" t="s">
        <v>187</v>
      </c>
      <c r="C193" s="22" t="s">
        <v>45</v>
      </c>
      <c r="D193" s="22" t="s">
        <v>839</v>
      </c>
      <c r="E193" s="22" t="s">
        <v>461</v>
      </c>
      <c r="F193" s="46" t="s">
        <v>822</v>
      </c>
      <c r="G193" s="22" t="s">
        <v>865</v>
      </c>
      <c r="H193" s="43" t="s">
        <v>218</v>
      </c>
      <c r="I193" s="35" t="str">
        <f t="shared" si="11"/>
        <v>**</v>
      </c>
      <c r="J193" s="20">
        <f t="shared" si="12"/>
        <v>146.13862180735998</v>
      </c>
      <c r="K193" s="19">
        <v>2.738</v>
      </c>
      <c r="L193" s="20">
        <v>14</v>
      </c>
      <c r="M193" s="19">
        <v>1.504</v>
      </c>
      <c r="N193" s="19">
        <v>2.21</v>
      </c>
      <c r="O193" s="19">
        <v>1.147</v>
      </c>
      <c r="P193" s="20">
        <f t="array" ref="P193">SUBTOTAL(2,F193)</f>
        <v>0</v>
      </c>
    </row>
    <row r="194" spans="1:17" ht="120" x14ac:dyDescent="0.25">
      <c r="A194" s="17"/>
      <c r="B194" s="23" t="s">
        <v>187</v>
      </c>
      <c r="C194" s="22" t="s">
        <v>45</v>
      </c>
      <c r="D194" s="22" t="s">
        <v>840</v>
      </c>
      <c r="E194" s="22" t="s">
        <v>461</v>
      </c>
      <c r="F194" s="46" t="s">
        <v>822</v>
      </c>
      <c r="G194" s="22" t="s">
        <v>865</v>
      </c>
      <c r="H194" s="43" t="s">
        <v>218</v>
      </c>
      <c r="I194" s="35" t="str">
        <f t="shared" si="11"/>
        <v>**</v>
      </c>
      <c r="J194" s="20">
        <f t="shared" si="12"/>
        <v>146.13862180735998</v>
      </c>
      <c r="K194" s="19">
        <v>2.738</v>
      </c>
      <c r="L194" s="20">
        <v>14</v>
      </c>
      <c r="M194" s="19">
        <v>1.504</v>
      </c>
      <c r="N194" s="19">
        <v>2.21</v>
      </c>
      <c r="O194" s="19">
        <v>1.147</v>
      </c>
      <c r="P194" s="20">
        <f t="array" ref="P194">SUBTOTAL(2,F194)</f>
        <v>0</v>
      </c>
    </row>
    <row r="195" spans="1:17" ht="120" x14ac:dyDescent="0.25">
      <c r="A195" s="15"/>
      <c r="B195" s="23" t="s">
        <v>187</v>
      </c>
      <c r="C195" s="22" t="s">
        <v>45</v>
      </c>
      <c r="D195" s="22" t="s">
        <v>838</v>
      </c>
      <c r="E195" s="22" t="s">
        <v>462</v>
      </c>
      <c r="F195" s="46" t="s">
        <v>822</v>
      </c>
      <c r="G195" s="22" t="s">
        <v>865</v>
      </c>
      <c r="H195" s="43" t="s">
        <v>218</v>
      </c>
      <c r="I195" s="35" t="str">
        <f t="shared" si="11"/>
        <v>**</v>
      </c>
      <c r="J195" s="20">
        <f t="shared" si="12"/>
        <v>146.13862180735998</v>
      </c>
      <c r="K195" s="19">
        <v>2.738</v>
      </c>
      <c r="L195" s="20">
        <v>14</v>
      </c>
      <c r="M195" s="19">
        <v>1.504</v>
      </c>
      <c r="N195" s="19">
        <v>2.21</v>
      </c>
      <c r="O195" s="19">
        <v>1.147</v>
      </c>
      <c r="P195" s="20">
        <f t="array" ref="P195">SUBTOTAL(2,F195)</f>
        <v>0</v>
      </c>
    </row>
    <row r="196" spans="1:17" ht="105" x14ac:dyDescent="0.25">
      <c r="A196" s="15"/>
      <c r="B196" s="23" t="s">
        <v>242</v>
      </c>
      <c r="C196" s="22" t="s">
        <v>1</v>
      </c>
      <c r="D196" s="22" t="s">
        <v>181</v>
      </c>
      <c r="E196" s="22" t="s">
        <v>1149</v>
      </c>
      <c r="F196" s="46" t="s">
        <v>822</v>
      </c>
      <c r="G196" s="22" t="s">
        <v>866</v>
      </c>
      <c r="H196" s="43" t="s">
        <v>636</v>
      </c>
      <c r="I196" s="35" t="str">
        <f t="shared" si="11"/>
        <v>**</v>
      </c>
      <c r="J196" s="20">
        <f t="shared" si="12"/>
        <v>139.60249762499998</v>
      </c>
      <c r="K196" s="19">
        <v>2.3559999999999999</v>
      </c>
      <c r="L196" s="20">
        <v>15</v>
      </c>
      <c r="M196" s="19">
        <v>1.2749999999999999</v>
      </c>
      <c r="N196" s="19">
        <v>2.5499999999999998</v>
      </c>
      <c r="O196" s="19">
        <v>1.2150000000000001</v>
      </c>
      <c r="P196" s="20">
        <f t="array" ref="P196">SUBTOTAL(2,F196)</f>
        <v>0</v>
      </c>
    </row>
    <row r="197" spans="1:17" ht="105" x14ac:dyDescent="0.25">
      <c r="A197" s="15"/>
      <c r="B197" s="23" t="s">
        <v>242</v>
      </c>
      <c r="C197" s="22" t="s">
        <v>1</v>
      </c>
      <c r="D197" s="22" t="s">
        <v>182</v>
      </c>
      <c r="E197" s="22" t="s">
        <v>1149</v>
      </c>
      <c r="F197" s="46" t="s">
        <v>822</v>
      </c>
      <c r="G197" s="22" t="s">
        <v>866</v>
      </c>
      <c r="H197" s="43" t="s">
        <v>636</v>
      </c>
      <c r="I197" s="35" t="str">
        <f t="shared" si="11"/>
        <v>**</v>
      </c>
      <c r="J197" s="20">
        <f t="shared" si="12"/>
        <v>139.60249762499998</v>
      </c>
      <c r="K197" s="19">
        <v>2.3559999999999999</v>
      </c>
      <c r="L197" s="20">
        <v>15</v>
      </c>
      <c r="M197" s="19">
        <v>1.2749999999999999</v>
      </c>
      <c r="N197" s="19">
        <v>2.5499999999999998</v>
      </c>
      <c r="O197" s="19">
        <v>1.2150000000000001</v>
      </c>
      <c r="P197" s="20">
        <f t="array" ref="P197">SUBTOTAL(2,F197)</f>
        <v>0</v>
      </c>
    </row>
    <row r="198" spans="1:17" ht="105" x14ac:dyDescent="0.25">
      <c r="B198" s="23" t="s">
        <v>242</v>
      </c>
      <c r="C198" s="22" t="s">
        <v>1</v>
      </c>
      <c r="D198" s="22" t="s">
        <v>183</v>
      </c>
      <c r="E198" s="22" t="s">
        <v>1149</v>
      </c>
      <c r="F198" s="46" t="s">
        <v>822</v>
      </c>
      <c r="G198" s="22" t="s">
        <v>866</v>
      </c>
      <c r="H198" s="43" t="s">
        <v>636</v>
      </c>
      <c r="I198" s="35" t="str">
        <f t="shared" si="11"/>
        <v>**</v>
      </c>
      <c r="J198" s="20">
        <f t="shared" si="12"/>
        <v>139.60249762499998</v>
      </c>
      <c r="K198" s="19">
        <v>2.3559999999999999</v>
      </c>
      <c r="L198" s="20">
        <v>15</v>
      </c>
      <c r="M198" s="19">
        <v>1.2749999999999999</v>
      </c>
      <c r="N198" s="19">
        <v>2.5499999999999998</v>
      </c>
      <c r="O198" s="19">
        <v>1.2150000000000001</v>
      </c>
      <c r="P198" s="20">
        <f t="array" ref="P198">SUBTOTAL(2,F198)</f>
        <v>0</v>
      </c>
    </row>
    <row r="199" spans="1:17" ht="90" x14ac:dyDescent="0.25">
      <c r="A199" s="17"/>
      <c r="B199" s="23" t="s">
        <v>186</v>
      </c>
      <c r="C199" s="22" t="s">
        <v>0</v>
      </c>
      <c r="D199" s="22" t="s">
        <v>1068</v>
      </c>
      <c r="E199" s="22" t="s">
        <v>1069</v>
      </c>
      <c r="F199" s="46">
        <v>0.3</v>
      </c>
      <c r="G199" s="22" t="s">
        <v>52</v>
      </c>
      <c r="H199" s="43" t="s">
        <v>1067</v>
      </c>
      <c r="I199" s="35" t="str">
        <f t="shared" si="11"/>
        <v>**</v>
      </c>
      <c r="J199" s="20">
        <f t="shared" si="12"/>
        <v>130.51112154239999</v>
      </c>
      <c r="K199" s="19">
        <v>3.0819999999999999</v>
      </c>
      <c r="L199" s="20">
        <v>4</v>
      </c>
      <c r="M199" s="19">
        <v>1.64</v>
      </c>
      <c r="N199" s="19">
        <v>3.97</v>
      </c>
      <c r="O199" s="19">
        <v>1.6259999999999999</v>
      </c>
      <c r="P199" s="20">
        <f t="array" ref="P199">SUBTOTAL(2,F199)</f>
        <v>1</v>
      </c>
    </row>
    <row r="200" spans="1:17" ht="105" x14ac:dyDescent="0.25">
      <c r="A200" s="17"/>
      <c r="B200" s="23" t="s">
        <v>187</v>
      </c>
      <c r="C200" s="22" t="s">
        <v>40</v>
      </c>
      <c r="D200" s="22" t="s">
        <v>469</v>
      </c>
      <c r="E200" s="22" t="s">
        <v>470</v>
      </c>
      <c r="F200" s="46" t="s">
        <v>843</v>
      </c>
      <c r="G200" s="22" t="s">
        <v>867</v>
      </c>
      <c r="H200" s="43" t="s">
        <v>219</v>
      </c>
      <c r="I200" s="35" t="str">
        <f t="shared" si="11"/>
        <v>**</v>
      </c>
      <c r="J200" s="20">
        <f t="shared" si="12"/>
        <v>104.38472986239998</v>
      </c>
      <c r="K200" s="19">
        <v>2.738</v>
      </c>
      <c r="L200" s="20">
        <v>10</v>
      </c>
      <c r="M200" s="19">
        <v>1.504</v>
      </c>
      <c r="N200" s="19">
        <v>2.21</v>
      </c>
      <c r="O200" s="19">
        <v>1.147</v>
      </c>
      <c r="P200" s="20">
        <f t="array" ref="P200">SUBTOTAL(2,F200)</f>
        <v>0</v>
      </c>
    </row>
    <row r="201" spans="1:17" ht="125.25" customHeight="1" x14ac:dyDescent="0.25">
      <c r="A201" s="15"/>
      <c r="B201" s="23" t="s">
        <v>187</v>
      </c>
      <c r="C201" s="22" t="s">
        <v>40</v>
      </c>
      <c r="D201" s="22" t="s">
        <v>467</v>
      </c>
      <c r="E201" s="22" t="s">
        <v>468</v>
      </c>
      <c r="F201" s="46" t="s">
        <v>844</v>
      </c>
      <c r="G201" s="22" t="s">
        <v>868</v>
      </c>
      <c r="H201" s="43" t="s">
        <v>219</v>
      </c>
      <c r="I201" s="35" t="str">
        <f t="shared" si="11"/>
        <v>**</v>
      </c>
      <c r="J201" s="20">
        <f t="shared" si="12"/>
        <v>104.38472986239998</v>
      </c>
      <c r="K201" s="19">
        <v>2.738</v>
      </c>
      <c r="L201" s="20">
        <v>10</v>
      </c>
      <c r="M201" s="19">
        <v>1.504</v>
      </c>
      <c r="N201" s="19">
        <v>2.21</v>
      </c>
      <c r="O201" s="19">
        <v>1.147</v>
      </c>
      <c r="P201" s="20">
        <f t="array" ref="P201">SUBTOTAL(2,F201)</f>
        <v>0</v>
      </c>
    </row>
    <row r="202" spans="1:17" ht="179.25" customHeight="1" x14ac:dyDescent="0.25">
      <c r="A202" s="15"/>
      <c r="B202" s="23" t="s">
        <v>187</v>
      </c>
      <c r="C202" s="22" t="s">
        <v>31</v>
      </c>
      <c r="D202" s="22" t="s">
        <v>275</v>
      </c>
      <c r="E202" s="22" t="s">
        <v>417</v>
      </c>
      <c r="F202" s="46">
        <v>0.15</v>
      </c>
      <c r="G202" s="22" t="s">
        <v>827</v>
      </c>
      <c r="H202" s="43" t="s">
        <v>219</v>
      </c>
      <c r="I202" s="35" t="str">
        <f t="shared" si="11"/>
        <v>**</v>
      </c>
      <c r="J202" s="20">
        <f t="shared" si="12"/>
        <v>104.38472986239998</v>
      </c>
      <c r="K202" s="19">
        <v>2.738</v>
      </c>
      <c r="L202" s="20">
        <v>10</v>
      </c>
      <c r="M202" s="19">
        <v>1.504</v>
      </c>
      <c r="N202" s="19">
        <v>2.21</v>
      </c>
      <c r="O202" s="19">
        <v>1.147</v>
      </c>
      <c r="P202" s="20">
        <f t="array" ref="P202">SUBTOTAL(2,F202)</f>
        <v>1</v>
      </c>
    </row>
    <row r="203" spans="1:17" ht="179.25" customHeight="1" x14ac:dyDescent="0.25">
      <c r="A203" s="21"/>
      <c r="B203" s="23" t="s">
        <v>187</v>
      </c>
      <c r="C203" s="22" t="s">
        <v>31</v>
      </c>
      <c r="D203" s="22" t="s">
        <v>276</v>
      </c>
      <c r="E203" s="22" t="s">
        <v>1150</v>
      </c>
      <c r="F203" s="46">
        <v>0</v>
      </c>
      <c r="G203" s="22" t="s">
        <v>827</v>
      </c>
      <c r="H203" s="43" t="s">
        <v>219</v>
      </c>
      <c r="I203" s="35" t="str">
        <f t="shared" si="11"/>
        <v>**</v>
      </c>
      <c r="J203" s="20">
        <f t="shared" si="12"/>
        <v>104.38472986239998</v>
      </c>
      <c r="K203" s="19">
        <v>2.738</v>
      </c>
      <c r="L203" s="20">
        <v>10</v>
      </c>
      <c r="M203" s="19">
        <v>1.504</v>
      </c>
      <c r="N203" s="19">
        <v>2.21</v>
      </c>
      <c r="O203" s="19">
        <v>1.147</v>
      </c>
      <c r="P203" s="20">
        <f t="array" ref="P203">SUBTOTAL(2,F203)</f>
        <v>1</v>
      </c>
    </row>
    <row r="204" spans="1:17" ht="179.25" customHeight="1" x14ac:dyDescent="0.25">
      <c r="A204" s="21"/>
      <c r="B204" s="23" t="s">
        <v>223</v>
      </c>
      <c r="C204" s="22" t="s">
        <v>617</v>
      </c>
      <c r="D204" s="22" t="s">
        <v>279</v>
      </c>
      <c r="E204" s="22" t="s">
        <v>1151</v>
      </c>
      <c r="F204" s="46">
        <v>1.78</v>
      </c>
      <c r="G204" s="22" t="s">
        <v>404</v>
      </c>
      <c r="H204" s="43" t="s">
        <v>281</v>
      </c>
      <c r="I204" s="35" t="str">
        <f t="shared" si="11"/>
        <v>**</v>
      </c>
      <c r="J204" s="20">
        <f t="shared" si="12"/>
        <v>102.12599805407997</v>
      </c>
      <c r="K204" s="19">
        <v>1.849</v>
      </c>
      <c r="L204" s="20">
        <v>34</v>
      </c>
      <c r="M204" s="19">
        <v>0.96599999999999997</v>
      </c>
      <c r="N204" s="19">
        <v>1.68</v>
      </c>
      <c r="O204" s="19">
        <v>1.0009999999999999</v>
      </c>
      <c r="P204" s="20">
        <f t="array" ref="P204">SUBTOTAL(2,F204)</f>
        <v>1</v>
      </c>
      <c r="Q204" s="15"/>
    </row>
    <row r="205" spans="1:17" ht="135" customHeight="1" x14ac:dyDescent="0.25">
      <c r="A205" s="21"/>
      <c r="B205" s="23" t="s">
        <v>223</v>
      </c>
      <c r="C205" s="22" t="s">
        <v>278</v>
      </c>
      <c r="D205" s="22" t="s">
        <v>403</v>
      </c>
      <c r="E205" s="22" t="s">
        <v>1152</v>
      </c>
      <c r="F205" s="46">
        <v>0.96</v>
      </c>
      <c r="G205" s="22" t="s">
        <v>280</v>
      </c>
      <c r="H205" s="43" t="s">
        <v>281</v>
      </c>
      <c r="I205" s="35" t="str">
        <f t="shared" si="11"/>
        <v>**</v>
      </c>
      <c r="J205" s="20">
        <f t="shared" si="12"/>
        <v>102.12599805407997</v>
      </c>
      <c r="K205" s="19">
        <v>1.849</v>
      </c>
      <c r="L205" s="20">
        <v>34</v>
      </c>
      <c r="M205" s="19">
        <v>0.96599999999999997</v>
      </c>
      <c r="N205" s="19">
        <v>1.68</v>
      </c>
      <c r="O205" s="19">
        <v>1.0009999999999999</v>
      </c>
      <c r="P205" s="20">
        <f t="array" ref="P205">SUBTOTAL(2,F205)</f>
        <v>1</v>
      </c>
    </row>
    <row r="206" spans="1:17" ht="118.5" customHeight="1" x14ac:dyDescent="0.25">
      <c r="A206" s="17"/>
      <c r="B206" s="23" t="s">
        <v>223</v>
      </c>
      <c r="C206" s="22" t="s">
        <v>278</v>
      </c>
      <c r="D206" s="22" t="s">
        <v>403</v>
      </c>
      <c r="E206" s="22" t="s">
        <v>1153</v>
      </c>
      <c r="F206" s="46">
        <v>0.51</v>
      </c>
      <c r="G206" s="22" t="s">
        <v>280</v>
      </c>
      <c r="H206" s="43" t="s">
        <v>281</v>
      </c>
      <c r="I206" s="35" t="str">
        <f t="shared" si="11"/>
        <v>**</v>
      </c>
      <c r="J206" s="20">
        <f t="shared" si="12"/>
        <v>102.12599805407997</v>
      </c>
      <c r="K206" s="19">
        <v>1.849</v>
      </c>
      <c r="L206" s="20">
        <v>34</v>
      </c>
      <c r="M206" s="19">
        <v>0.96599999999999997</v>
      </c>
      <c r="N206" s="19">
        <v>1.68</v>
      </c>
      <c r="O206" s="19">
        <v>1.0009999999999999</v>
      </c>
      <c r="P206" s="20">
        <f t="array" ref="P206">SUBTOTAL(2,F206)</f>
        <v>1</v>
      </c>
    </row>
    <row r="207" spans="1:17" ht="90" x14ac:dyDescent="0.25">
      <c r="A207" s="17"/>
      <c r="B207" s="23" t="s">
        <v>194</v>
      </c>
      <c r="C207" s="22" t="s">
        <v>45</v>
      </c>
      <c r="D207" s="22" t="s">
        <v>282</v>
      </c>
      <c r="E207" s="22" t="s">
        <v>1154</v>
      </c>
      <c r="F207" s="46">
        <v>2</v>
      </c>
      <c r="G207" s="22" t="s">
        <v>582</v>
      </c>
      <c r="H207" s="43" t="s">
        <v>141</v>
      </c>
      <c r="I207" s="35" t="str">
        <f t="shared" si="11"/>
        <v>**</v>
      </c>
      <c r="J207" s="20">
        <f t="shared" si="12"/>
        <v>100.6646888412</v>
      </c>
      <c r="K207" s="19">
        <v>2.46</v>
      </c>
      <c r="L207" s="20">
        <v>11</v>
      </c>
      <c r="M207" s="19">
        <v>1.151</v>
      </c>
      <c r="N207" s="19">
        <v>2.4900000000000002</v>
      </c>
      <c r="O207" s="19">
        <v>1.298</v>
      </c>
      <c r="P207" s="20">
        <f t="array" ref="P207">SUBTOTAL(2,F207)</f>
        <v>1</v>
      </c>
    </row>
    <row r="208" spans="1:17" ht="90" x14ac:dyDescent="0.25">
      <c r="A208" s="17"/>
      <c r="B208" s="23" t="s">
        <v>194</v>
      </c>
      <c r="C208" s="22" t="s">
        <v>45</v>
      </c>
      <c r="D208" s="22" t="s">
        <v>283</v>
      </c>
      <c r="E208" s="22" t="s">
        <v>1154</v>
      </c>
      <c r="F208" s="46">
        <v>2</v>
      </c>
      <c r="G208" s="22" t="s">
        <v>582</v>
      </c>
      <c r="H208" s="43" t="s">
        <v>141</v>
      </c>
      <c r="I208" s="35" t="str">
        <f t="shared" si="11"/>
        <v>**</v>
      </c>
      <c r="J208" s="20">
        <f t="shared" si="12"/>
        <v>100.6646888412</v>
      </c>
      <c r="K208" s="19">
        <v>2.46</v>
      </c>
      <c r="L208" s="20">
        <v>11</v>
      </c>
      <c r="M208" s="19">
        <v>1.151</v>
      </c>
      <c r="N208" s="19">
        <v>2.4900000000000002</v>
      </c>
      <c r="O208" s="19">
        <v>1.298</v>
      </c>
      <c r="P208" s="20">
        <f t="array" ref="P208">SUBTOTAL(2,F208)</f>
        <v>1</v>
      </c>
    </row>
    <row r="209" spans="1:16" ht="135" customHeight="1" x14ac:dyDescent="0.25">
      <c r="A209" s="15"/>
      <c r="B209" s="23" t="s">
        <v>194</v>
      </c>
      <c r="C209" s="22" t="s">
        <v>45</v>
      </c>
      <c r="D209" s="22" t="s">
        <v>778</v>
      </c>
      <c r="E209" s="22" t="s">
        <v>1155</v>
      </c>
      <c r="F209" s="46">
        <v>1.3</v>
      </c>
      <c r="G209" s="22" t="s">
        <v>582</v>
      </c>
      <c r="H209" s="43" t="s">
        <v>141</v>
      </c>
      <c r="I209" s="35" t="str">
        <f t="shared" si="11"/>
        <v>**</v>
      </c>
      <c r="J209" s="20">
        <f t="shared" si="12"/>
        <v>100.6646888412</v>
      </c>
      <c r="K209" s="19">
        <v>2.46</v>
      </c>
      <c r="L209" s="20">
        <v>11</v>
      </c>
      <c r="M209" s="19">
        <v>1.151</v>
      </c>
      <c r="N209" s="19">
        <v>2.4900000000000002</v>
      </c>
      <c r="O209" s="19">
        <v>1.298</v>
      </c>
      <c r="P209" s="20">
        <f t="array" ref="P209">SUBTOTAL(2,F209)</f>
        <v>1</v>
      </c>
    </row>
    <row r="210" spans="1:16" ht="99.75" customHeight="1" x14ac:dyDescent="0.25">
      <c r="A210" s="15"/>
      <c r="B210" s="23" t="s">
        <v>187</v>
      </c>
      <c r="C210" s="22" t="s">
        <v>45</v>
      </c>
      <c r="D210" s="22" t="s">
        <v>588</v>
      </c>
      <c r="E210" s="22" t="s">
        <v>590</v>
      </c>
      <c r="F210" s="46">
        <v>4.2</v>
      </c>
      <c r="G210" s="22" t="s">
        <v>48</v>
      </c>
      <c r="H210" s="43" t="s">
        <v>25</v>
      </c>
      <c r="I210" s="35" t="str">
        <f t="shared" si="11"/>
        <v>*</v>
      </c>
      <c r="J210" s="20">
        <f t="shared" si="12"/>
        <v>90.111174753599983</v>
      </c>
      <c r="K210" s="19">
        <v>1.849</v>
      </c>
      <c r="L210" s="20">
        <v>30</v>
      </c>
      <c r="M210" s="19">
        <v>0.96599999999999997</v>
      </c>
      <c r="N210" s="19">
        <v>1.68</v>
      </c>
      <c r="O210" s="19">
        <v>1.0009999999999999</v>
      </c>
      <c r="P210" s="20">
        <f t="array" ref="P210">SUBTOTAL(2,F210)</f>
        <v>1</v>
      </c>
    </row>
    <row r="211" spans="1:16" ht="99.75" customHeight="1" x14ac:dyDescent="0.25">
      <c r="A211" s="15"/>
      <c r="B211" s="23" t="s">
        <v>187</v>
      </c>
      <c r="C211" s="22" t="s">
        <v>45</v>
      </c>
      <c r="D211" s="22" t="s">
        <v>585</v>
      </c>
      <c r="E211" s="22" t="s">
        <v>586</v>
      </c>
      <c r="F211" s="46">
        <v>4.0999999999999996</v>
      </c>
      <c r="G211" s="22" t="s">
        <v>50</v>
      </c>
      <c r="H211" s="43" t="s">
        <v>25</v>
      </c>
      <c r="I211" s="35" t="str">
        <f t="shared" si="11"/>
        <v>*</v>
      </c>
      <c r="J211" s="20">
        <f t="shared" si="12"/>
        <v>90.111174753599983</v>
      </c>
      <c r="K211" s="19">
        <v>1.849</v>
      </c>
      <c r="L211" s="20">
        <v>30</v>
      </c>
      <c r="M211" s="19">
        <v>0.96599999999999997</v>
      </c>
      <c r="N211" s="19">
        <v>1.68</v>
      </c>
      <c r="O211" s="19">
        <v>1.0009999999999999</v>
      </c>
      <c r="P211" s="20">
        <f t="array" ref="P211">SUBTOTAL(2,F211)</f>
        <v>1</v>
      </c>
    </row>
    <row r="212" spans="1:16" ht="99.75" customHeight="1" x14ac:dyDescent="0.25">
      <c r="A212" s="15"/>
      <c r="B212" s="23" t="s">
        <v>187</v>
      </c>
      <c r="C212" s="22" t="s">
        <v>45</v>
      </c>
      <c r="D212" s="22" t="s">
        <v>589</v>
      </c>
      <c r="E212" s="22" t="s">
        <v>587</v>
      </c>
      <c r="F212" s="46">
        <v>4.0999999999999996</v>
      </c>
      <c r="G212" s="22" t="s">
        <v>48</v>
      </c>
      <c r="H212" s="43" t="s">
        <v>25</v>
      </c>
      <c r="I212" s="35" t="str">
        <f t="shared" si="11"/>
        <v>*</v>
      </c>
      <c r="J212" s="20">
        <f t="shared" si="12"/>
        <v>90.111174753599983</v>
      </c>
      <c r="K212" s="19">
        <v>1.849</v>
      </c>
      <c r="L212" s="20">
        <v>30</v>
      </c>
      <c r="M212" s="19">
        <v>0.96599999999999997</v>
      </c>
      <c r="N212" s="19">
        <v>1.68</v>
      </c>
      <c r="O212" s="19">
        <v>1.0009999999999999</v>
      </c>
      <c r="P212" s="20">
        <f t="array" ref="P212">SUBTOTAL(2,F212)</f>
        <v>1</v>
      </c>
    </row>
    <row r="213" spans="1:16" ht="99.75" customHeight="1" x14ac:dyDescent="0.25">
      <c r="A213" s="21"/>
      <c r="B213" s="23" t="s">
        <v>187</v>
      </c>
      <c r="C213" s="22" t="s">
        <v>45</v>
      </c>
      <c r="D213" s="22" t="s">
        <v>583</v>
      </c>
      <c r="E213" s="22" t="s">
        <v>584</v>
      </c>
      <c r="F213" s="46">
        <v>3.4</v>
      </c>
      <c r="G213" s="22" t="s">
        <v>50</v>
      </c>
      <c r="H213" s="43" t="s">
        <v>25</v>
      </c>
      <c r="I213" s="35" t="str">
        <f t="shared" si="11"/>
        <v>*</v>
      </c>
      <c r="J213" s="20">
        <f t="shared" si="12"/>
        <v>90.111174753599983</v>
      </c>
      <c r="K213" s="19">
        <v>1.849</v>
      </c>
      <c r="L213" s="20">
        <v>30</v>
      </c>
      <c r="M213" s="19">
        <v>0.96599999999999997</v>
      </c>
      <c r="N213" s="19">
        <v>1.68</v>
      </c>
      <c r="O213" s="19">
        <v>1.0009999999999999</v>
      </c>
      <c r="P213" s="20">
        <f t="array" ref="P213">SUBTOTAL(2,F213)</f>
        <v>1</v>
      </c>
    </row>
    <row r="214" spans="1:16" ht="99.75" customHeight="1" x14ac:dyDescent="0.25">
      <c r="A214" s="21"/>
      <c r="B214" s="23" t="s">
        <v>189</v>
      </c>
      <c r="C214" s="22" t="s">
        <v>45</v>
      </c>
      <c r="D214" s="22" t="s">
        <v>284</v>
      </c>
      <c r="E214" s="22" t="s">
        <v>1156</v>
      </c>
      <c r="F214" s="46" t="s">
        <v>822</v>
      </c>
      <c r="G214" s="22" t="s">
        <v>285</v>
      </c>
      <c r="H214" s="43" t="s">
        <v>63</v>
      </c>
      <c r="I214" s="35" t="str">
        <f t="shared" si="11"/>
        <v>*</v>
      </c>
      <c r="J214" s="20">
        <f t="shared" si="12"/>
        <v>84.322935723599983</v>
      </c>
      <c r="K214" s="19">
        <v>1.849</v>
      </c>
      <c r="L214" s="20">
        <v>37</v>
      </c>
      <c r="M214" s="19">
        <v>0.82899999999999996</v>
      </c>
      <c r="N214" s="19">
        <v>1.68</v>
      </c>
      <c r="O214" s="19">
        <v>0.88500000000000001</v>
      </c>
      <c r="P214" s="20">
        <f t="array" ref="P214">SUBTOTAL(2,F214)</f>
        <v>0</v>
      </c>
    </row>
    <row r="215" spans="1:16" ht="99.75" customHeight="1" x14ac:dyDescent="0.25">
      <c r="A215" s="21"/>
      <c r="B215" s="23" t="s">
        <v>189</v>
      </c>
      <c r="C215" s="22" t="s">
        <v>45</v>
      </c>
      <c r="D215" s="22" t="s">
        <v>286</v>
      </c>
      <c r="E215" s="22" t="s">
        <v>1156</v>
      </c>
      <c r="F215" s="46" t="s">
        <v>822</v>
      </c>
      <c r="G215" s="22" t="s">
        <v>285</v>
      </c>
      <c r="H215" s="43" t="s">
        <v>63</v>
      </c>
      <c r="I215" s="35" t="str">
        <f t="shared" si="11"/>
        <v>*</v>
      </c>
      <c r="J215" s="20">
        <f t="shared" si="12"/>
        <v>84.322935723599983</v>
      </c>
      <c r="K215" s="19">
        <v>1.849</v>
      </c>
      <c r="L215" s="20">
        <v>37</v>
      </c>
      <c r="M215" s="19">
        <v>0.82899999999999996</v>
      </c>
      <c r="N215" s="19">
        <v>1.68</v>
      </c>
      <c r="O215" s="19">
        <v>0.88500000000000001</v>
      </c>
      <c r="P215" s="20">
        <f t="array" ref="P215">SUBTOTAL(2,F215)</f>
        <v>0</v>
      </c>
    </row>
    <row r="216" spans="1:16" ht="96" customHeight="1" x14ac:dyDescent="0.25">
      <c r="A216" s="15"/>
      <c r="B216" s="23" t="s">
        <v>189</v>
      </c>
      <c r="C216" s="22" t="s">
        <v>45</v>
      </c>
      <c r="D216" s="22" t="s">
        <v>287</v>
      </c>
      <c r="E216" s="22" t="s">
        <v>1156</v>
      </c>
      <c r="F216" s="46" t="s">
        <v>822</v>
      </c>
      <c r="G216" s="22" t="s">
        <v>285</v>
      </c>
      <c r="H216" s="43" t="s">
        <v>63</v>
      </c>
      <c r="I216" s="35" t="str">
        <f t="shared" si="11"/>
        <v>*</v>
      </c>
      <c r="J216" s="20">
        <f t="shared" si="12"/>
        <v>84.322935723599983</v>
      </c>
      <c r="K216" s="19">
        <v>1.849</v>
      </c>
      <c r="L216" s="20">
        <v>37</v>
      </c>
      <c r="M216" s="19">
        <v>0.82899999999999996</v>
      </c>
      <c r="N216" s="19">
        <v>1.68</v>
      </c>
      <c r="O216" s="19">
        <v>0.88500000000000001</v>
      </c>
      <c r="P216" s="20">
        <f t="array" ref="P216">SUBTOTAL(2,F216)</f>
        <v>0</v>
      </c>
    </row>
    <row r="217" spans="1:16" ht="102.75" customHeight="1" x14ac:dyDescent="0.25">
      <c r="A217" s="15"/>
      <c r="B217" s="23" t="s">
        <v>189</v>
      </c>
      <c r="C217" s="22" t="s">
        <v>45</v>
      </c>
      <c r="D217" s="22" t="s">
        <v>835</v>
      </c>
      <c r="E217" s="22" t="s">
        <v>1156</v>
      </c>
      <c r="F217" s="46" t="s">
        <v>822</v>
      </c>
      <c r="G217" s="22" t="s">
        <v>285</v>
      </c>
      <c r="H217" s="43" t="s">
        <v>63</v>
      </c>
      <c r="I217" s="35" t="str">
        <f t="shared" si="11"/>
        <v>*</v>
      </c>
      <c r="J217" s="20">
        <f t="shared" si="12"/>
        <v>84.322935723599983</v>
      </c>
      <c r="K217" s="19">
        <v>1.849</v>
      </c>
      <c r="L217" s="20">
        <v>37</v>
      </c>
      <c r="M217" s="19">
        <v>0.82899999999999996</v>
      </c>
      <c r="N217" s="19">
        <v>1.68</v>
      </c>
      <c r="O217" s="19">
        <v>0.88500000000000001</v>
      </c>
      <c r="P217" s="20">
        <f t="array" ref="P217">SUBTOTAL(2,F217)</f>
        <v>0</v>
      </c>
    </row>
    <row r="218" spans="1:16" ht="105" customHeight="1" x14ac:dyDescent="0.25">
      <c r="A218" s="15"/>
      <c r="B218" s="23" t="s">
        <v>189</v>
      </c>
      <c r="C218" s="22" t="s">
        <v>45</v>
      </c>
      <c r="D218" s="22" t="s">
        <v>836</v>
      </c>
      <c r="E218" s="22" t="s">
        <v>1157</v>
      </c>
      <c r="F218" s="46" t="s">
        <v>822</v>
      </c>
      <c r="G218" s="22" t="s">
        <v>285</v>
      </c>
      <c r="H218" s="43" t="s">
        <v>63</v>
      </c>
      <c r="I218" s="35" t="str">
        <f t="shared" si="11"/>
        <v>*</v>
      </c>
      <c r="J218" s="20">
        <f t="shared" si="12"/>
        <v>84.322935723599983</v>
      </c>
      <c r="K218" s="19">
        <v>1.849</v>
      </c>
      <c r="L218" s="20">
        <v>37</v>
      </c>
      <c r="M218" s="19">
        <v>0.82899999999999996</v>
      </c>
      <c r="N218" s="19">
        <v>1.68</v>
      </c>
      <c r="O218" s="19">
        <v>0.88500000000000001</v>
      </c>
      <c r="P218" s="20">
        <f t="array" ref="P218">SUBTOTAL(2,F218)</f>
        <v>0</v>
      </c>
    </row>
    <row r="219" spans="1:16" ht="111.75" customHeight="1" x14ac:dyDescent="0.25">
      <c r="A219" s="15"/>
      <c r="B219" s="23" t="s">
        <v>189</v>
      </c>
      <c r="C219" s="22" t="s">
        <v>45</v>
      </c>
      <c r="D219" s="22" t="s">
        <v>837</v>
      </c>
      <c r="E219" s="22" t="s">
        <v>458</v>
      </c>
      <c r="F219" s="46" t="s">
        <v>822</v>
      </c>
      <c r="G219" s="22" t="s">
        <v>285</v>
      </c>
      <c r="H219" s="43" t="s">
        <v>63</v>
      </c>
      <c r="I219" s="35" t="str">
        <f t="shared" ref="I219:I238" si="13">IF(J219&gt;=1000,"***",(IF(J219&lt;100,"*","**")))</f>
        <v>*</v>
      </c>
      <c r="J219" s="20">
        <f t="shared" ref="J219:J238" si="14">K219*L219*M219*N219*O219</f>
        <v>84.322935723599983</v>
      </c>
      <c r="K219" s="19">
        <v>1.849</v>
      </c>
      <c r="L219" s="20">
        <v>37</v>
      </c>
      <c r="M219" s="19">
        <v>0.82899999999999996</v>
      </c>
      <c r="N219" s="19">
        <v>1.68</v>
      </c>
      <c r="O219" s="19">
        <v>0.88500000000000001</v>
      </c>
      <c r="P219" s="20">
        <f t="array" ref="P219">SUBTOTAL(2,F219)</f>
        <v>0</v>
      </c>
    </row>
    <row r="220" spans="1:16" ht="111.75" customHeight="1" x14ac:dyDescent="0.25">
      <c r="A220" s="15"/>
      <c r="B220" s="23" t="s">
        <v>445</v>
      </c>
      <c r="C220" s="22" t="s">
        <v>13</v>
      </c>
      <c r="D220" s="22" t="s">
        <v>944</v>
      </c>
      <c r="E220" s="22" t="s">
        <v>946</v>
      </c>
      <c r="F220" s="46" t="s">
        <v>822</v>
      </c>
      <c r="G220" s="22" t="s">
        <v>870</v>
      </c>
      <c r="H220" s="43" t="s">
        <v>945</v>
      </c>
      <c r="I220" s="35" t="str">
        <f t="shared" si="13"/>
        <v>*</v>
      </c>
      <c r="J220" s="20">
        <f t="shared" si="14"/>
        <v>79.764939197999993</v>
      </c>
      <c r="K220" s="19">
        <v>1.849</v>
      </c>
      <c r="L220" s="20">
        <v>35</v>
      </c>
      <c r="M220" s="19">
        <v>0.82899999999999996</v>
      </c>
      <c r="N220" s="19">
        <v>1.68</v>
      </c>
      <c r="O220" s="19">
        <v>0.88500000000000001</v>
      </c>
      <c r="P220" s="20">
        <f t="array" ref="P220">SUBTOTAL(2,F220)</f>
        <v>0</v>
      </c>
    </row>
    <row r="221" spans="1:16" ht="105" x14ac:dyDescent="0.25">
      <c r="A221" s="15"/>
      <c r="B221" s="23" t="s">
        <v>192</v>
      </c>
      <c r="C221" s="22" t="s">
        <v>1</v>
      </c>
      <c r="D221" s="22" t="s">
        <v>642</v>
      </c>
      <c r="E221" s="22" t="s">
        <v>1158</v>
      </c>
      <c r="F221" s="46" t="s">
        <v>822</v>
      </c>
      <c r="G221" s="22" t="s">
        <v>869</v>
      </c>
      <c r="H221" s="43" t="s">
        <v>643</v>
      </c>
      <c r="I221" s="35" t="str">
        <f t="shared" si="13"/>
        <v>*</v>
      </c>
      <c r="J221" s="20">
        <f t="shared" si="14"/>
        <v>74.454665399999996</v>
      </c>
      <c r="K221" s="19">
        <v>2.3559999999999999</v>
      </c>
      <c r="L221" s="20">
        <v>8</v>
      </c>
      <c r="M221" s="19">
        <v>1.2749999999999999</v>
      </c>
      <c r="N221" s="19">
        <v>2.5499999999999998</v>
      </c>
      <c r="O221" s="19">
        <v>1.2150000000000001</v>
      </c>
      <c r="P221" s="20">
        <f t="array" ref="P221">SUBTOTAL(2,F221)</f>
        <v>0</v>
      </c>
    </row>
    <row r="222" spans="1:16" ht="75" x14ac:dyDescent="0.25">
      <c r="A222" s="15"/>
      <c r="B222" s="23" t="s">
        <v>277</v>
      </c>
      <c r="C222" s="22" t="s">
        <v>1</v>
      </c>
      <c r="D222" s="22" t="s">
        <v>290</v>
      </c>
      <c r="E222" s="22" t="s">
        <v>1159</v>
      </c>
      <c r="F222" s="46" t="s">
        <v>822</v>
      </c>
      <c r="G222" s="22" t="s">
        <v>30</v>
      </c>
      <c r="H222" s="43" t="s">
        <v>289</v>
      </c>
      <c r="I222" s="35" t="str">
        <f t="shared" si="13"/>
        <v>*</v>
      </c>
      <c r="J222" s="20">
        <f t="shared" si="14"/>
        <v>74.003897592000015</v>
      </c>
      <c r="K222" s="19">
        <v>2.46</v>
      </c>
      <c r="L222" s="20">
        <v>8</v>
      </c>
      <c r="M222" s="19">
        <v>1.2130000000000001</v>
      </c>
      <c r="N222" s="19">
        <v>2.4900000000000002</v>
      </c>
      <c r="O222" s="19">
        <v>1.2450000000000001</v>
      </c>
      <c r="P222" s="20">
        <f t="array" ref="P222">SUBTOTAL(2,F222)</f>
        <v>0</v>
      </c>
    </row>
    <row r="223" spans="1:16" ht="75" x14ac:dyDescent="0.25">
      <c r="A223" s="15"/>
      <c r="B223" s="23" t="s">
        <v>277</v>
      </c>
      <c r="C223" s="22" t="s">
        <v>31</v>
      </c>
      <c r="D223" s="22" t="s">
        <v>409</v>
      </c>
      <c r="E223" s="22" t="s">
        <v>1160</v>
      </c>
      <c r="F223" s="46" t="s">
        <v>822</v>
      </c>
      <c r="G223" s="22" t="s">
        <v>30</v>
      </c>
      <c r="H223" s="43" t="s">
        <v>289</v>
      </c>
      <c r="I223" s="35" t="str">
        <f t="shared" si="13"/>
        <v>*</v>
      </c>
      <c r="J223" s="20">
        <f t="shared" si="14"/>
        <v>74.003897592000015</v>
      </c>
      <c r="K223" s="19">
        <v>2.46</v>
      </c>
      <c r="L223" s="20">
        <v>8</v>
      </c>
      <c r="M223" s="19">
        <v>1.2130000000000001</v>
      </c>
      <c r="N223" s="19">
        <v>2.4900000000000002</v>
      </c>
      <c r="O223" s="19">
        <v>1.2450000000000001</v>
      </c>
      <c r="P223" s="20">
        <f t="array" ref="P223">SUBTOTAL(2,F223)</f>
        <v>0</v>
      </c>
    </row>
    <row r="224" spans="1:16" ht="118.5" customHeight="1" x14ac:dyDescent="0.25">
      <c r="A224" s="15"/>
      <c r="B224" s="23" t="s">
        <v>277</v>
      </c>
      <c r="C224" s="22" t="s">
        <v>46</v>
      </c>
      <c r="D224" s="22" t="s">
        <v>420</v>
      </c>
      <c r="E224" s="22" t="s">
        <v>1161</v>
      </c>
      <c r="F224" s="46" t="s">
        <v>822</v>
      </c>
      <c r="G224" s="22" t="s">
        <v>825</v>
      </c>
      <c r="H224" s="43" t="s">
        <v>289</v>
      </c>
      <c r="I224" s="35" t="str">
        <f t="shared" si="13"/>
        <v>*</v>
      </c>
      <c r="J224" s="20">
        <f t="shared" si="14"/>
        <v>74.003897592000015</v>
      </c>
      <c r="K224" s="19">
        <v>2.46</v>
      </c>
      <c r="L224" s="20">
        <v>8</v>
      </c>
      <c r="M224" s="19">
        <v>1.2130000000000001</v>
      </c>
      <c r="N224" s="19">
        <v>2.4900000000000002</v>
      </c>
      <c r="O224" s="19">
        <v>1.2450000000000001</v>
      </c>
      <c r="P224" s="20">
        <f t="array" ref="P224">SUBTOTAL(2,F224)</f>
        <v>0</v>
      </c>
    </row>
    <row r="225" spans="1:16" ht="93.75" customHeight="1" x14ac:dyDescent="0.25">
      <c r="A225" s="15"/>
      <c r="B225" s="23" t="s">
        <v>277</v>
      </c>
      <c r="C225" s="22" t="s">
        <v>47</v>
      </c>
      <c r="D225" s="22" t="s">
        <v>419</v>
      </c>
      <c r="E225" s="22" t="s">
        <v>1162</v>
      </c>
      <c r="F225" s="46" t="s">
        <v>822</v>
      </c>
      <c r="G225" s="22" t="s">
        <v>825</v>
      </c>
      <c r="H225" s="43" t="s">
        <v>289</v>
      </c>
      <c r="I225" s="35" t="str">
        <f t="shared" si="13"/>
        <v>*</v>
      </c>
      <c r="J225" s="20">
        <f t="shared" si="14"/>
        <v>74.003897592000015</v>
      </c>
      <c r="K225" s="19">
        <v>2.46</v>
      </c>
      <c r="L225" s="20">
        <v>8</v>
      </c>
      <c r="M225" s="19">
        <v>1.2130000000000001</v>
      </c>
      <c r="N225" s="19">
        <v>2.4900000000000002</v>
      </c>
      <c r="O225" s="19">
        <v>1.2450000000000001</v>
      </c>
      <c r="P225" s="20">
        <f t="array" ref="P225">SUBTOTAL(2,F225)</f>
        <v>0</v>
      </c>
    </row>
    <row r="226" spans="1:16" ht="75" x14ac:dyDescent="0.25">
      <c r="A226" s="15"/>
      <c r="B226" s="23" t="s">
        <v>277</v>
      </c>
      <c r="C226" s="22" t="s">
        <v>1</v>
      </c>
      <c r="D226" s="22" t="s">
        <v>288</v>
      </c>
      <c r="E226" s="22" t="s">
        <v>1159</v>
      </c>
      <c r="F226" s="46">
        <v>3.1</v>
      </c>
      <c r="G226" s="22" t="s">
        <v>30</v>
      </c>
      <c r="H226" s="43" t="s">
        <v>289</v>
      </c>
      <c r="I226" s="35" t="str">
        <f t="shared" si="13"/>
        <v>*</v>
      </c>
      <c r="J226" s="20">
        <f t="shared" si="14"/>
        <v>74.003897592000015</v>
      </c>
      <c r="K226" s="19">
        <v>2.46</v>
      </c>
      <c r="L226" s="20">
        <v>8</v>
      </c>
      <c r="M226" s="19">
        <v>1.2130000000000001</v>
      </c>
      <c r="N226" s="19">
        <v>2.4900000000000002</v>
      </c>
      <c r="O226" s="19">
        <v>1.2450000000000001</v>
      </c>
      <c r="P226" s="20">
        <f t="array" ref="P226">SUBTOTAL(2,F226)</f>
        <v>1</v>
      </c>
    </row>
    <row r="227" spans="1:16" ht="105" x14ac:dyDescent="0.25">
      <c r="A227" s="15"/>
      <c r="B227" s="23" t="s">
        <v>445</v>
      </c>
      <c r="C227" s="22" t="s">
        <v>41</v>
      </c>
      <c r="D227" s="22" t="s">
        <v>1072</v>
      </c>
      <c r="E227" s="22" t="s">
        <v>1070</v>
      </c>
      <c r="F227" s="46">
        <v>4</v>
      </c>
      <c r="G227" s="22" t="s">
        <v>1071</v>
      </c>
      <c r="H227" s="43" t="s">
        <v>1073</v>
      </c>
      <c r="I227" s="35" t="str">
        <f t="shared" si="13"/>
        <v>*</v>
      </c>
      <c r="J227" s="20">
        <f t="shared" si="14"/>
        <v>72.0583130176</v>
      </c>
      <c r="K227" s="19">
        <v>3.496</v>
      </c>
      <c r="L227" s="20">
        <v>2</v>
      </c>
      <c r="M227" s="19">
        <v>1.502</v>
      </c>
      <c r="N227" s="19">
        <v>4.0599999999999996</v>
      </c>
      <c r="O227" s="19">
        <v>1.69</v>
      </c>
      <c r="P227" s="20">
        <f t="array" ref="P227">SUBTOTAL(2,F227)</f>
        <v>1</v>
      </c>
    </row>
    <row r="228" spans="1:16" ht="105" x14ac:dyDescent="0.25">
      <c r="A228" s="17"/>
      <c r="B228" s="23" t="s">
        <v>186</v>
      </c>
      <c r="C228" s="22" t="s">
        <v>293</v>
      </c>
      <c r="D228" s="22" t="s">
        <v>553</v>
      </c>
      <c r="E228" s="22" t="s">
        <v>554</v>
      </c>
      <c r="F228" s="46" t="s">
        <v>822</v>
      </c>
      <c r="G228" s="22" t="s">
        <v>582</v>
      </c>
      <c r="H228" s="43" t="s">
        <v>26</v>
      </c>
      <c r="I228" s="35" t="str">
        <f t="shared" si="13"/>
        <v>*</v>
      </c>
      <c r="J228" s="20">
        <f t="shared" si="14"/>
        <v>66.437213562720004</v>
      </c>
      <c r="K228" s="19">
        <v>1.6379999999999999</v>
      </c>
      <c r="L228" s="20">
        <v>39</v>
      </c>
      <c r="M228" s="19">
        <v>0.67600000000000005</v>
      </c>
      <c r="N228" s="19">
        <v>1.98</v>
      </c>
      <c r="O228" s="19">
        <v>0.77700000000000002</v>
      </c>
      <c r="P228" s="20">
        <f t="array" ref="P228">SUBTOTAL(2,F228)</f>
        <v>0</v>
      </c>
    </row>
    <row r="229" spans="1:16" ht="105" x14ac:dyDescent="0.25">
      <c r="A229" s="21"/>
      <c r="B229" s="23" t="s">
        <v>186</v>
      </c>
      <c r="C229" s="22" t="s">
        <v>1</v>
      </c>
      <c r="D229" s="22" t="s">
        <v>569</v>
      </c>
      <c r="E229" s="22" t="s">
        <v>570</v>
      </c>
      <c r="F229" s="46">
        <v>2</v>
      </c>
      <c r="G229" s="22" t="s">
        <v>582</v>
      </c>
      <c r="H229" s="43" t="s">
        <v>26</v>
      </c>
      <c r="I229" s="35" t="str">
        <f t="shared" si="13"/>
        <v>*</v>
      </c>
      <c r="J229" s="20">
        <f t="shared" si="14"/>
        <v>66.437213562720004</v>
      </c>
      <c r="K229" s="19">
        <v>1.6379999999999999</v>
      </c>
      <c r="L229" s="20">
        <v>39</v>
      </c>
      <c r="M229" s="19">
        <v>0.67600000000000005</v>
      </c>
      <c r="N229" s="19">
        <v>1.98</v>
      </c>
      <c r="O229" s="19">
        <v>0.77700000000000002</v>
      </c>
      <c r="P229" s="20">
        <f t="array" ref="P229">SUBTOTAL(2,F229)</f>
        <v>1</v>
      </c>
    </row>
    <row r="230" spans="1:16" ht="180" x14ac:dyDescent="0.25">
      <c r="A230" s="21"/>
      <c r="B230" s="23" t="s">
        <v>192</v>
      </c>
      <c r="C230" s="22" t="s">
        <v>1</v>
      </c>
      <c r="D230" s="22" t="s">
        <v>797</v>
      </c>
      <c r="E230" s="22" t="s">
        <v>1163</v>
      </c>
      <c r="F230" s="46" t="s">
        <v>822</v>
      </c>
      <c r="G230" s="22" t="s">
        <v>640</v>
      </c>
      <c r="H230" s="43" t="s">
        <v>796</v>
      </c>
      <c r="I230" s="35" t="str">
        <f t="shared" si="13"/>
        <v>*</v>
      </c>
      <c r="J230" s="20">
        <f t="shared" si="14"/>
        <v>65.147832224999988</v>
      </c>
      <c r="K230" s="19">
        <v>2.3559999999999999</v>
      </c>
      <c r="L230" s="20">
        <v>7</v>
      </c>
      <c r="M230" s="19">
        <v>1.2749999999999999</v>
      </c>
      <c r="N230" s="19">
        <v>2.5499999999999998</v>
      </c>
      <c r="O230" s="19">
        <v>1.2150000000000001</v>
      </c>
      <c r="P230" s="20">
        <f t="array" ref="P230">SUBTOTAL(2,F230)</f>
        <v>0</v>
      </c>
    </row>
    <row r="231" spans="1:16" ht="180" x14ac:dyDescent="0.25">
      <c r="A231" s="21"/>
      <c r="B231" s="23" t="s">
        <v>192</v>
      </c>
      <c r="C231" s="22" t="s">
        <v>1</v>
      </c>
      <c r="D231" s="22" t="s">
        <v>639</v>
      </c>
      <c r="E231" s="22" t="s">
        <v>1164</v>
      </c>
      <c r="F231" s="46">
        <v>2.19</v>
      </c>
      <c r="G231" s="22" t="s">
        <v>640</v>
      </c>
      <c r="H231" s="43" t="s">
        <v>796</v>
      </c>
      <c r="I231" s="35" t="str">
        <f t="shared" si="13"/>
        <v>*</v>
      </c>
      <c r="J231" s="20">
        <f t="shared" si="14"/>
        <v>65.147832224999988</v>
      </c>
      <c r="K231" s="19">
        <v>2.3559999999999999</v>
      </c>
      <c r="L231" s="20">
        <v>7</v>
      </c>
      <c r="M231" s="19">
        <v>1.2749999999999999</v>
      </c>
      <c r="N231" s="19">
        <v>2.5499999999999998</v>
      </c>
      <c r="O231" s="19">
        <v>1.2150000000000001</v>
      </c>
      <c r="P231" s="20">
        <f t="array" ref="P231">SUBTOTAL(2,F231)</f>
        <v>1</v>
      </c>
    </row>
    <row r="232" spans="1:16" ht="180" x14ac:dyDescent="0.25">
      <c r="A232" s="21"/>
      <c r="B232" s="23" t="s">
        <v>192</v>
      </c>
      <c r="C232" s="22" t="s">
        <v>1</v>
      </c>
      <c r="D232" s="22" t="s">
        <v>639</v>
      </c>
      <c r="E232" s="22" t="s">
        <v>1165</v>
      </c>
      <c r="F232" s="46">
        <v>1.5</v>
      </c>
      <c r="G232" s="22" t="s">
        <v>640</v>
      </c>
      <c r="H232" s="43" t="s">
        <v>796</v>
      </c>
      <c r="I232" s="35" t="str">
        <f t="shared" si="13"/>
        <v>*</v>
      </c>
      <c r="J232" s="20">
        <f t="shared" si="14"/>
        <v>65.147832224999988</v>
      </c>
      <c r="K232" s="19">
        <v>2.3559999999999999</v>
      </c>
      <c r="L232" s="20">
        <v>7</v>
      </c>
      <c r="M232" s="19">
        <v>1.2749999999999999</v>
      </c>
      <c r="N232" s="19">
        <v>2.5499999999999998</v>
      </c>
      <c r="O232" s="19">
        <v>1.2150000000000001</v>
      </c>
      <c r="P232" s="20">
        <f t="array" ref="P232">SUBTOTAL(2,F232)</f>
        <v>1</v>
      </c>
    </row>
    <row r="233" spans="1:16" ht="84" x14ac:dyDescent="0.25">
      <c r="A233" s="21"/>
      <c r="B233" s="23" t="s">
        <v>189</v>
      </c>
      <c r="C233" s="37" t="s">
        <v>13</v>
      </c>
      <c r="D233" s="37" t="s">
        <v>92</v>
      </c>
      <c r="E233" s="37" t="s">
        <v>1166</v>
      </c>
      <c r="F233" s="46" t="s">
        <v>822</v>
      </c>
      <c r="G233" s="37" t="s">
        <v>292</v>
      </c>
      <c r="H233" s="43" t="s">
        <v>59</v>
      </c>
      <c r="I233" s="35" t="str">
        <f t="shared" si="13"/>
        <v>*</v>
      </c>
      <c r="J233" s="20">
        <f t="shared" si="14"/>
        <v>63.481356287999986</v>
      </c>
      <c r="K233" s="19">
        <v>1.3839999999999999</v>
      </c>
      <c r="L233" s="20">
        <v>48</v>
      </c>
      <c r="M233" s="19">
        <v>0.71099999999999997</v>
      </c>
      <c r="N233" s="19">
        <v>1.5</v>
      </c>
      <c r="O233" s="19">
        <v>0.89600000000000002</v>
      </c>
      <c r="P233" s="20">
        <f t="array" ref="P233">SUBTOTAL(2,F233)</f>
        <v>0</v>
      </c>
    </row>
    <row r="234" spans="1:16" ht="63" x14ac:dyDescent="0.25">
      <c r="A234" s="15"/>
      <c r="B234" s="23" t="s">
        <v>189</v>
      </c>
      <c r="C234" s="37" t="s">
        <v>13</v>
      </c>
      <c r="D234" s="37" t="s">
        <v>14</v>
      </c>
      <c r="E234" s="37" t="s">
        <v>1167</v>
      </c>
      <c r="F234" s="46" t="s">
        <v>822</v>
      </c>
      <c r="G234" s="37" t="s">
        <v>292</v>
      </c>
      <c r="H234" s="43" t="s">
        <v>59</v>
      </c>
      <c r="I234" s="35" t="str">
        <f t="shared" si="13"/>
        <v>*</v>
      </c>
      <c r="J234" s="20">
        <f t="shared" si="14"/>
        <v>63.481356287999986</v>
      </c>
      <c r="K234" s="19">
        <v>1.3839999999999999</v>
      </c>
      <c r="L234" s="20">
        <v>48</v>
      </c>
      <c r="M234" s="19">
        <v>0.71099999999999997</v>
      </c>
      <c r="N234" s="19">
        <v>1.5</v>
      </c>
      <c r="O234" s="19">
        <v>0.89600000000000002</v>
      </c>
      <c r="P234" s="20">
        <f t="array" ref="P234">SUBTOTAL(2,F234)</f>
        <v>0</v>
      </c>
    </row>
    <row r="235" spans="1:16" ht="109.5" customHeight="1" x14ac:dyDescent="0.25">
      <c r="A235" s="15"/>
      <c r="B235" s="23" t="s">
        <v>189</v>
      </c>
      <c r="C235" s="37" t="s">
        <v>13</v>
      </c>
      <c r="D235" s="37" t="s">
        <v>93</v>
      </c>
      <c r="E235" s="37" t="s">
        <v>1167</v>
      </c>
      <c r="F235" s="46" t="s">
        <v>822</v>
      </c>
      <c r="G235" s="37" t="s">
        <v>292</v>
      </c>
      <c r="H235" s="43" t="s">
        <v>59</v>
      </c>
      <c r="I235" s="35" t="str">
        <f t="shared" si="13"/>
        <v>*</v>
      </c>
      <c r="J235" s="20">
        <f t="shared" si="14"/>
        <v>63.481356287999986</v>
      </c>
      <c r="K235" s="19">
        <v>1.3839999999999999</v>
      </c>
      <c r="L235" s="20">
        <v>48</v>
      </c>
      <c r="M235" s="19">
        <v>0.71099999999999997</v>
      </c>
      <c r="N235" s="19">
        <v>1.5</v>
      </c>
      <c r="O235" s="19">
        <v>0.89600000000000002</v>
      </c>
      <c r="P235" s="20">
        <f t="array" ref="P235">SUBTOTAL(2,F235)</f>
        <v>0</v>
      </c>
    </row>
    <row r="236" spans="1:16" ht="84" x14ac:dyDescent="0.25">
      <c r="A236" s="15"/>
      <c r="B236" s="23" t="s">
        <v>192</v>
      </c>
      <c r="C236" s="22" t="s">
        <v>45</v>
      </c>
      <c r="D236" s="22" t="s">
        <v>463</v>
      </c>
      <c r="E236" s="22" t="s">
        <v>1168</v>
      </c>
      <c r="F236" s="46" t="s">
        <v>822</v>
      </c>
      <c r="G236" s="22" t="s">
        <v>30</v>
      </c>
      <c r="H236" s="43" t="s">
        <v>291</v>
      </c>
      <c r="I236" s="35" t="str">
        <f t="shared" si="13"/>
        <v>*</v>
      </c>
      <c r="J236" s="20">
        <f t="shared" si="14"/>
        <v>63.077822327519989</v>
      </c>
      <c r="K236" s="19">
        <v>1.849</v>
      </c>
      <c r="L236" s="20">
        <v>21</v>
      </c>
      <c r="M236" s="19">
        <v>0.96599999999999997</v>
      </c>
      <c r="N236" s="19">
        <v>1.68</v>
      </c>
      <c r="O236" s="19">
        <v>1.0009999999999999</v>
      </c>
      <c r="P236" s="20">
        <f t="array" ref="P236">SUBTOTAL(2,F236)</f>
        <v>0</v>
      </c>
    </row>
    <row r="237" spans="1:16" ht="105" x14ac:dyDescent="0.25">
      <c r="A237" s="15"/>
      <c r="B237" s="23" t="s">
        <v>187</v>
      </c>
      <c r="C237" s="22" t="s">
        <v>38</v>
      </c>
      <c r="D237" s="22" t="s">
        <v>1112</v>
      </c>
      <c r="E237" s="22" t="s">
        <v>1114</v>
      </c>
      <c r="F237" s="46">
        <v>4.9000000000000004</v>
      </c>
      <c r="G237" s="22" t="s">
        <v>5</v>
      </c>
      <c r="H237" s="43" t="s">
        <v>145</v>
      </c>
      <c r="I237" s="35" t="str">
        <f t="shared" si="13"/>
        <v>*</v>
      </c>
      <c r="J237" s="20">
        <f t="shared" si="14"/>
        <v>59.276166091999997</v>
      </c>
      <c r="K237" s="19">
        <v>2.0979999999999999</v>
      </c>
      <c r="L237" s="20">
        <v>13</v>
      </c>
      <c r="M237" s="19">
        <v>0.88600000000000001</v>
      </c>
      <c r="N237" s="19">
        <v>2.2000000000000002</v>
      </c>
      <c r="O237" s="19">
        <v>1.115</v>
      </c>
      <c r="P237" s="20">
        <f t="array" ref="P237">SUBTOTAL(2,F237)</f>
        <v>1</v>
      </c>
    </row>
    <row r="238" spans="1:16" ht="105" x14ac:dyDescent="0.25">
      <c r="A238" s="15"/>
      <c r="B238" s="23" t="s">
        <v>187</v>
      </c>
      <c r="C238" s="22" t="s">
        <v>38</v>
      </c>
      <c r="D238" s="22" t="s">
        <v>1113</v>
      </c>
      <c r="E238" s="22" t="s">
        <v>769</v>
      </c>
      <c r="F238" s="46">
        <v>2</v>
      </c>
      <c r="G238" s="22" t="s">
        <v>5</v>
      </c>
      <c r="H238" s="43" t="s">
        <v>145</v>
      </c>
      <c r="I238" s="35" t="str">
        <f t="shared" si="13"/>
        <v>*</v>
      </c>
      <c r="J238" s="20">
        <f t="shared" si="14"/>
        <v>59.276166091999997</v>
      </c>
      <c r="K238" s="19">
        <v>2.0979999999999999</v>
      </c>
      <c r="L238" s="20">
        <v>13</v>
      </c>
      <c r="M238" s="19">
        <v>0.88600000000000001</v>
      </c>
      <c r="N238" s="19">
        <v>2.2000000000000002</v>
      </c>
      <c r="O238" s="19">
        <v>1.115</v>
      </c>
      <c r="P238" s="20">
        <f t="array" ref="P238">SUBTOTAL(2,F238)</f>
        <v>1</v>
      </c>
    </row>
    <row r="239" spans="1:16" ht="120" x14ac:dyDescent="0.25">
      <c r="A239" s="15"/>
      <c r="B239" s="23" t="s">
        <v>184</v>
      </c>
      <c r="C239" s="22" t="s">
        <v>38</v>
      </c>
      <c r="D239" s="22" t="s">
        <v>1115</v>
      </c>
      <c r="E239" s="22" t="s">
        <v>1058</v>
      </c>
      <c r="F239" s="46" t="s">
        <v>822</v>
      </c>
      <c r="G239" s="22" t="s">
        <v>146</v>
      </c>
      <c r="H239" s="43" t="s">
        <v>140</v>
      </c>
      <c r="I239" s="35" t="s">
        <v>4</v>
      </c>
      <c r="J239" s="20">
        <v>55.532691230016013</v>
      </c>
      <c r="K239" s="19">
        <v>1.7969999999999999</v>
      </c>
      <c r="L239" s="20">
        <v>13</v>
      </c>
      <c r="M239" s="19">
        <v>1.0960000000000001</v>
      </c>
      <c r="N239" s="19">
        <v>1.68</v>
      </c>
      <c r="O239" s="19">
        <v>1.0780000000000001</v>
      </c>
      <c r="P239" s="20">
        <f t="array" ref="P239">SUBTOTAL(2,F239)</f>
        <v>0</v>
      </c>
    </row>
    <row r="240" spans="1:16" ht="120" x14ac:dyDescent="0.25">
      <c r="A240" s="15"/>
      <c r="B240" s="23" t="s">
        <v>184</v>
      </c>
      <c r="C240" s="22" t="s">
        <v>38</v>
      </c>
      <c r="D240" s="22" t="s">
        <v>1116</v>
      </c>
      <c r="E240" s="22" t="s">
        <v>1060</v>
      </c>
      <c r="F240" s="46" t="s">
        <v>822</v>
      </c>
      <c r="G240" s="22" t="s">
        <v>146</v>
      </c>
      <c r="H240" s="43" t="s">
        <v>140</v>
      </c>
      <c r="I240" s="35" t="s">
        <v>4</v>
      </c>
      <c r="J240" s="20">
        <v>55.532691230016013</v>
      </c>
      <c r="K240" s="19">
        <v>1.7969999999999999</v>
      </c>
      <c r="L240" s="20">
        <v>13</v>
      </c>
      <c r="M240" s="19">
        <v>1.0960000000000001</v>
      </c>
      <c r="N240" s="19">
        <v>1.68</v>
      </c>
      <c r="O240" s="19">
        <v>1.0780000000000001</v>
      </c>
      <c r="P240" s="20">
        <f t="array" ref="P240">SUBTOTAL(2,F240)</f>
        <v>0</v>
      </c>
    </row>
    <row r="241" spans="1:17" ht="120" x14ac:dyDescent="0.25">
      <c r="A241" s="15"/>
      <c r="B241" s="23" t="s">
        <v>184</v>
      </c>
      <c r="C241" s="22" t="s">
        <v>38</v>
      </c>
      <c r="D241" s="22" t="s">
        <v>1117</v>
      </c>
      <c r="E241" s="22" t="s">
        <v>1062</v>
      </c>
      <c r="F241" s="46" t="s">
        <v>822</v>
      </c>
      <c r="G241" s="22" t="s">
        <v>146</v>
      </c>
      <c r="H241" s="43" t="s">
        <v>140</v>
      </c>
      <c r="I241" s="35" t="s">
        <v>4</v>
      </c>
      <c r="J241" s="20">
        <v>55.532691230016013</v>
      </c>
      <c r="K241" s="19">
        <v>1.7969999999999999</v>
      </c>
      <c r="L241" s="20">
        <v>13</v>
      </c>
      <c r="M241" s="19">
        <v>1.0960000000000001</v>
      </c>
      <c r="N241" s="19">
        <v>1.68</v>
      </c>
      <c r="O241" s="19">
        <v>1.0780000000000001</v>
      </c>
      <c r="P241" s="20">
        <f t="array" ref="P241">SUBTOTAL(2,F241)</f>
        <v>0</v>
      </c>
    </row>
    <row r="242" spans="1:17" ht="120" x14ac:dyDescent="0.25">
      <c r="A242" s="15"/>
      <c r="B242" s="23" t="s">
        <v>184</v>
      </c>
      <c r="C242" s="22" t="s">
        <v>38</v>
      </c>
      <c r="D242" s="22" t="s">
        <v>1118</v>
      </c>
      <c r="E242" s="22" t="s">
        <v>1063</v>
      </c>
      <c r="F242" s="46" t="s">
        <v>822</v>
      </c>
      <c r="G242" s="22" t="s">
        <v>146</v>
      </c>
      <c r="H242" s="43" t="s">
        <v>140</v>
      </c>
      <c r="I242" s="35" t="s">
        <v>4</v>
      </c>
      <c r="J242" s="20">
        <v>55.532691230016013</v>
      </c>
      <c r="K242" s="19">
        <v>1.7969999999999999</v>
      </c>
      <c r="L242" s="20">
        <v>13</v>
      </c>
      <c r="M242" s="19">
        <v>1.0960000000000001</v>
      </c>
      <c r="N242" s="19">
        <v>1.68</v>
      </c>
      <c r="O242" s="19">
        <v>1.0780000000000001</v>
      </c>
      <c r="P242" s="20">
        <f t="array" ref="P242">SUBTOTAL(2,F242)</f>
        <v>0</v>
      </c>
    </row>
    <row r="243" spans="1:17" ht="120" x14ac:dyDescent="0.25">
      <c r="A243" s="15"/>
      <c r="B243" s="23" t="s">
        <v>184</v>
      </c>
      <c r="C243" s="22" t="s">
        <v>38</v>
      </c>
      <c r="D243" s="22" t="s">
        <v>1119</v>
      </c>
      <c r="E243" s="22" t="s">
        <v>1063</v>
      </c>
      <c r="F243" s="46" t="s">
        <v>822</v>
      </c>
      <c r="G243" s="22" t="s">
        <v>146</v>
      </c>
      <c r="H243" s="43" t="s">
        <v>140</v>
      </c>
      <c r="I243" s="35" t="s">
        <v>4</v>
      </c>
      <c r="J243" s="20">
        <v>55.532691230016013</v>
      </c>
      <c r="K243" s="19">
        <v>1.7969999999999999</v>
      </c>
      <c r="L243" s="20">
        <v>13</v>
      </c>
      <c r="M243" s="19">
        <v>1.0960000000000001</v>
      </c>
      <c r="N243" s="19">
        <v>1.68</v>
      </c>
      <c r="O243" s="19">
        <v>1.0780000000000001</v>
      </c>
      <c r="P243" s="20">
        <f t="array" ref="P243">SUBTOTAL(2,F243)</f>
        <v>0</v>
      </c>
    </row>
    <row r="244" spans="1:17" ht="120" x14ac:dyDescent="0.25">
      <c r="A244" s="17"/>
      <c r="B244" s="23" t="s">
        <v>184</v>
      </c>
      <c r="C244" s="22" t="s">
        <v>38</v>
      </c>
      <c r="D244" s="22" t="s">
        <v>1120</v>
      </c>
      <c r="E244" s="22" t="s">
        <v>1059</v>
      </c>
      <c r="F244" s="46" t="s">
        <v>822</v>
      </c>
      <c r="G244" s="22" t="s">
        <v>875</v>
      </c>
      <c r="H244" s="43" t="s">
        <v>140</v>
      </c>
      <c r="I244" s="35" t="s">
        <v>4</v>
      </c>
      <c r="J244" s="20">
        <v>55.532691230016013</v>
      </c>
      <c r="K244" s="19">
        <v>1.7969999999999999</v>
      </c>
      <c r="L244" s="20">
        <v>13</v>
      </c>
      <c r="M244" s="19">
        <v>1.0960000000000001</v>
      </c>
      <c r="N244" s="19">
        <v>1.68</v>
      </c>
      <c r="O244" s="19">
        <v>1.0780000000000001</v>
      </c>
      <c r="P244" s="20">
        <f t="array" ref="P244">SUBTOTAL(2,F244)</f>
        <v>0</v>
      </c>
    </row>
    <row r="245" spans="1:17" ht="120" x14ac:dyDescent="0.25">
      <c r="A245" s="15"/>
      <c r="B245" s="23" t="s">
        <v>184</v>
      </c>
      <c r="C245" s="22" t="s">
        <v>38</v>
      </c>
      <c r="D245" s="22" t="s">
        <v>1121</v>
      </c>
      <c r="E245" s="22" t="s">
        <v>1061</v>
      </c>
      <c r="F245" s="46" t="s">
        <v>822</v>
      </c>
      <c r="G245" s="22" t="s">
        <v>875</v>
      </c>
      <c r="H245" s="43" t="s">
        <v>140</v>
      </c>
      <c r="I245" s="35" t="s">
        <v>4</v>
      </c>
      <c r="J245" s="20">
        <v>55.532691230016013</v>
      </c>
      <c r="K245" s="19">
        <v>1.7969999999999999</v>
      </c>
      <c r="L245" s="20">
        <v>13</v>
      </c>
      <c r="M245" s="19">
        <v>1.0960000000000001</v>
      </c>
      <c r="N245" s="19">
        <v>1.68</v>
      </c>
      <c r="O245" s="19">
        <v>1.0780000000000001</v>
      </c>
      <c r="P245" s="20">
        <f t="array" ref="P245">SUBTOTAL(2,F245)</f>
        <v>0</v>
      </c>
    </row>
    <row r="246" spans="1:17" ht="120" x14ac:dyDescent="0.25">
      <c r="A246" s="17"/>
      <c r="B246" s="23" t="s">
        <v>184</v>
      </c>
      <c r="C246" s="22" t="s">
        <v>38</v>
      </c>
      <c r="D246" s="22" t="s">
        <v>1122</v>
      </c>
      <c r="E246" s="22" t="s">
        <v>1063</v>
      </c>
      <c r="F246" s="46" t="s">
        <v>822</v>
      </c>
      <c r="G246" s="22" t="s">
        <v>875</v>
      </c>
      <c r="H246" s="43" t="s">
        <v>140</v>
      </c>
      <c r="I246" s="35" t="s">
        <v>4</v>
      </c>
      <c r="J246" s="20">
        <v>55.532691230016013</v>
      </c>
      <c r="K246" s="19">
        <v>1.7969999999999999</v>
      </c>
      <c r="L246" s="20">
        <v>13</v>
      </c>
      <c r="M246" s="19">
        <v>1.0960000000000001</v>
      </c>
      <c r="N246" s="19">
        <v>1.68</v>
      </c>
      <c r="O246" s="19">
        <v>1.0780000000000001</v>
      </c>
      <c r="P246" s="20">
        <f t="array" ref="P246">SUBTOTAL(2,F246)</f>
        <v>0</v>
      </c>
    </row>
    <row r="247" spans="1:17" ht="90" x14ac:dyDescent="0.25">
      <c r="A247" s="17"/>
      <c r="B247" s="23" t="s">
        <v>277</v>
      </c>
      <c r="C247" s="22" t="s">
        <v>7</v>
      </c>
      <c r="D247" s="22" t="s">
        <v>294</v>
      </c>
      <c r="E247" s="22" t="s">
        <v>1169</v>
      </c>
      <c r="F247" s="46" t="s">
        <v>822</v>
      </c>
      <c r="G247" s="22" t="s">
        <v>295</v>
      </c>
      <c r="H247" s="43" t="s">
        <v>296</v>
      </c>
      <c r="I247" s="35" t="str">
        <f t="shared" ref="I247:I310" si="15">IF(J247&gt;=1000,"***",(IF(J247&lt;100,"*","**")))</f>
        <v>*</v>
      </c>
      <c r="J247" s="20">
        <f t="shared" ref="J247:J252" si="16">K247*L247*M247*N247*O247</f>
        <v>55.502923194000019</v>
      </c>
      <c r="K247" s="19">
        <v>2.46</v>
      </c>
      <c r="L247" s="20">
        <v>6</v>
      </c>
      <c r="M247" s="19">
        <v>1.2130000000000001</v>
      </c>
      <c r="N247" s="19">
        <v>2.4900000000000002</v>
      </c>
      <c r="O247" s="19">
        <v>1.2450000000000001</v>
      </c>
      <c r="P247" s="20">
        <f t="array" ref="P247">SUBTOTAL(2,F247)</f>
        <v>0</v>
      </c>
      <c r="Q247" s="15"/>
    </row>
    <row r="248" spans="1:17" ht="90" x14ac:dyDescent="0.25">
      <c r="A248" s="17"/>
      <c r="B248" s="23" t="s">
        <v>277</v>
      </c>
      <c r="C248" s="22" t="s">
        <v>31</v>
      </c>
      <c r="D248" s="22" t="s">
        <v>407</v>
      </c>
      <c r="E248" s="22" t="s">
        <v>1170</v>
      </c>
      <c r="F248" s="46" t="s">
        <v>822</v>
      </c>
      <c r="G248" s="22" t="s">
        <v>295</v>
      </c>
      <c r="H248" s="43" t="s">
        <v>296</v>
      </c>
      <c r="I248" s="35" t="str">
        <f t="shared" si="15"/>
        <v>*</v>
      </c>
      <c r="J248" s="20">
        <f t="shared" si="16"/>
        <v>55.502923194000019</v>
      </c>
      <c r="K248" s="19">
        <v>2.46</v>
      </c>
      <c r="L248" s="20">
        <v>6</v>
      </c>
      <c r="M248" s="19">
        <v>1.2130000000000001</v>
      </c>
      <c r="N248" s="19">
        <v>2.4900000000000002</v>
      </c>
      <c r="O248" s="19">
        <v>1.2450000000000001</v>
      </c>
      <c r="P248" s="20">
        <f t="array" ref="P248">SUBTOTAL(2,F248)</f>
        <v>0</v>
      </c>
      <c r="Q248" s="15"/>
    </row>
    <row r="249" spans="1:17" ht="90" x14ac:dyDescent="0.25">
      <c r="A249" s="17"/>
      <c r="B249" s="23" t="s">
        <v>277</v>
      </c>
      <c r="C249" s="22" t="s">
        <v>46</v>
      </c>
      <c r="D249" s="22" t="s">
        <v>408</v>
      </c>
      <c r="E249" s="22" t="s">
        <v>1171</v>
      </c>
      <c r="F249" s="46" t="s">
        <v>822</v>
      </c>
      <c r="G249" s="22" t="s">
        <v>295</v>
      </c>
      <c r="H249" s="43" t="s">
        <v>296</v>
      </c>
      <c r="I249" s="35" t="str">
        <f t="shared" si="15"/>
        <v>*</v>
      </c>
      <c r="J249" s="20">
        <f t="shared" si="16"/>
        <v>55.502923194000019</v>
      </c>
      <c r="K249" s="19">
        <v>2.46</v>
      </c>
      <c r="L249" s="20">
        <v>6</v>
      </c>
      <c r="M249" s="19">
        <v>1.2130000000000001</v>
      </c>
      <c r="N249" s="19">
        <v>2.4900000000000002</v>
      </c>
      <c r="O249" s="19">
        <v>1.2450000000000001</v>
      </c>
      <c r="P249" s="20">
        <f t="array" ref="P249">SUBTOTAL(2,F249)</f>
        <v>0</v>
      </c>
      <c r="Q249" s="15"/>
    </row>
    <row r="250" spans="1:17" ht="90" x14ac:dyDescent="0.25">
      <c r="A250" s="17"/>
      <c r="B250" s="23" t="s">
        <v>277</v>
      </c>
      <c r="C250" s="22" t="s">
        <v>7</v>
      </c>
      <c r="D250" s="22" t="s">
        <v>297</v>
      </c>
      <c r="E250" s="22" t="s">
        <v>440</v>
      </c>
      <c r="F250" s="46">
        <v>0</v>
      </c>
      <c r="G250" s="22" t="s">
        <v>295</v>
      </c>
      <c r="H250" s="43" t="s">
        <v>296</v>
      </c>
      <c r="I250" s="35" t="str">
        <f t="shared" si="15"/>
        <v>*</v>
      </c>
      <c r="J250" s="20">
        <f t="shared" si="16"/>
        <v>55.502923194000019</v>
      </c>
      <c r="K250" s="19">
        <v>2.46</v>
      </c>
      <c r="L250" s="20">
        <v>6</v>
      </c>
      <c r="M250" s="19">
        <v>1.2130000000000001</v>
      </c>
      <c r="N250" s="19">
        <v>2.4900000000000002</v>
      </c>
      <c r="O250" s="19">
        <v>1.2450000000000001</v>
      </c>
      <c r="P250" s="20">
        <f t="array" ref="P250">SUBTOTAL(2,F250)</f>
        <v>1</v>
      </c>
      <c r="Q250" s="15"/>
    </row>
    <row r="251" spans="1:17" ht="90" x14ac:dyDescent="0.25">
      <c r="A251" s="17"/>
      <c r="B251" s="23" t="s">
        <v>187</v>
      </c>
      <c r="C251" s="22" t="s">
        <v>247</v>
      </c>
      <c r="D251" s="22" t="s">
        <v>338</v>
      </c>
      <c r="E251" s="22" t="s">
        <v>1172</v>
      </c>
      <c r="F251" s="46" t="s">
        <v>1018</v>
      </c>
      <c r="G251" s="22" t="s">
        <v>5</v>
      </c>
      <c r="H251" s="43" t="s">
        <v>336</v>
      </c>
      <c r="I251" s="35" t="str">
        <f t="shared" si="15"/>
        <v>*</v>
      </c>
      <c r="J251" s="20">
        <f t="shared" si="16"/>
        <v>54.714664499039998</v>
      </c>
      <c r="K251" s="19">
        <v>1.196</v>
      </c>
      <c r="L251" s="20">
        <v>19</v>
      </c>
      <c r="M251" s="19">
        <v>2.52</v>
      </c>
      <c r="N251" s="19">
        <v>1.087</v>
      </c>
      <c r="O251" s="19">
        <v>0.879</v>
      </c>
      <c r="P251" s="20">
        <f t="array" ref="P251">SUBTOTAL(2,F251)</f>
        <v>0</v>
      </c>
      <c r="Q251" s="15"/>
    </row>
    <row r="252" spans="1:17" ht="90" x14ac:dyDescent="0.25">
      <c r="A252" s="17"/>
      <c r="B252" s="23" t="s">
        <v>445</v>
      </c>
      <c r="C252" s="22" t="s">
        <v>13</v>
      </c>
      <c r="D252" s="22" t="s">
        <v>944</v>
      </c>
      <c r="E252" s="22" t="s">
        <v>457</v>
      </c>
      <c r="F252" s="46" t="s">
        <v>822</v>
      </c>
      <c r="G252" s="22" t="s">
        <v>870</v>
      </c>
      <c r="H252" s="43" t="s">
        <v>176</v>
      </c>
      <c r="I252" s="35" t="str">
        <f t="shared" si="15"/>
        <v>*</v>
      </c>
      <c r="J252" s="20">
        <f t="shared" si="16"/>
        <v>52.416960044399993</v>
      </c>
      <c r="K252" s="19">
        <v>1.849</v>
      </c>
      <c r="L252" s="20">
        <v>23</v>
      </c>
      <c r="M252" s="19">
        <v>0.82899999999999996</v>
      </c>
      <c r="N252" s="19">
        <v>1.68</v>
      </c>
      <c r="O252" s="19">
        <v>0.88500000000000001</v>
      </c>
      <c r="P252" s="20">
        <f t="array" ref="P252">SUBTOTAL(2,F252)</f>
        <v>0</v>
      </c>
      <c r="Q252" s="15"/>
    </row>
    <row r="253" spans="1:17" ht="90" x14ac:dyDescent="0.25">
      <c r="A253" s="17"/>
      <c r="B253" s="23" t="s">
        <v>189</v>
      </c>
      <c r="C253" s="22" t="s">
        <v>32</v>
      </c>
      <c r="D253" s="22" t="s">
        <v>402</v>
      </c>
      <c r="E253" s="22" t="s">
        <v>1129</v>
      </c>
      <c r="F253" s="46" t="s">
        <v>822</v>
      </c>
      <c r="G253" s="22" t="s">
        <v>401</v>
      </c>
      <c r="H253" s="43" t="s">
        <v>210</v>
      </c>
      <c r="I253" s="35" t="str">
        <f t="shared" si="15"/>
        <v>*</v>
      </c>
      <c r="J253" s="20">
        <v>50</v>
      </c>
      <c r="K253" s="19">
        <v>1</v>
      </c>
      <c r="L253" s="20">
        <v>1</v>
      </c>
      <c r="M253" s="19">
        <v>1</v>
      </c>
      <c r="N253" s="19">
        <v>1</v>
      </c>
      <c r="O253" s="19">
        <v>1</v>
      </c>
      <c r="P253" s="20">
        <f t="array" ref="P253">SUBTOTAL(2,F253)</f>
        <v>0</v>
      </c>
      <c r="Q253" s="15"/>
    </row>
    <row r="254" spans="1:17" ht="63" x14ac:dyDescent="0.25">
      <c r="A254" s="17"/>
      <c r="B254" s="23" t="s">
        <v>189</v>
      </c>
      <c r="C254" s="22" t="s">
        <v>13</v>
      </c>
      <c r="D254" s="22" t="s">
        <v>94</v>
      </c>
      <c r="E254" s="22" t="s">
        <v>1173</v>
      </c>
      <c r="F254" s="46" t="s">
        <v>822</v>
      </c>
      <c r="G254" s="37" t="s">
        <v>292</v>
      </c>
      <c r="H254" s="43" t="s">
        <v>15</v>
      </c>
      <c r="I254" s="35" t="str">
        <f t="shared" si="15"/>
        <v>*</v>
      </c>
      <c r="J254" s="20">
        <v>50</v>
      </c>
      <c r="K254" s="19">
        <v>1</v>
      </c>
      <c r="L254" s="20">
        <v>1</v>
      </c>
      <c r="M254" s="19">
        <v>1</v>
      </c>
      <c r="N254" s="19">
        <v>1</v>
      </c>
      <c r="O254" s="19">
        <v>1</v>
      </c>
      <c r="P254" s="20">
        <f t="array" ref="P254">SUBTOTAL(2,F254)</f>
        <v>0</v>
      </c>
      <c r="Q254" s="15"/>
    </row>
    <row r="255" spans="1:17" ht="63" x14ac:dyDescent="0.25">
      <c r="A255" s="17"/>
      <c r="B255" s="23" t="s">
        <v>189</v>
      </c>
      <c r="C255" s="22" t="s">
        <v>13</v>
      </c>
      <c r="D255" s="22" t="s">
        <v>1053</v>
      </c>
      <c r="E255" s="22" t="s">
        <v>1173</v>
      </c>
      <c r="F255" s="46" t="s">
        <v>822</v>
      </c>
      <c r="G255" s="37" t="s">
        <v>292</v>
      </c>
      <c r="H255" s="43" t="s">
        <v>15</v>
      </c>
      <c r="I255" s="35" t="str">
        <f t="shared" si="15"/>
        <v>*</v>
      </c>
      <c r="J255" s="20">
        <v>50</v>
      </c>
      <c r="K255" s="19">
        <v>1</v>
      </c>
      <c r="L255" s="20">
        <v>1</v>
      </c>
      <c r="M255" s="19">
        <v>1</v>
      </c>
      <c r="N255" s="19">
        <v>1</v>
      </c>
      <c r="O255" s="19">
        <v>1</v>
      </c>
      <c r="P255" s="20">
        <f t="array" ref="P255">SUBTOTAL(2,F255)</f>
        <v>0</v>
      </c>
      <c r="Q255" s="15"/>
    </row>
    <row r="256" spans="1:17" ht="84" x14ac:dyDescent="0.25">
      <c r="A256" s="17"/>
      <c r="B256" s="23" t="s">
        <v>239</v>
      </c>
      <c r="C256" s="22" t="s">
        <v>31</v>
      </c>
      <c r="D256" s="22" t="s">
        <v>298</v>
      </c>
      <c r="E256" s="22" t="s">
        <v>1174</v>
      </c>
      <c r="F256" s="46" t="s">
        <v>822</v>
      </c>
      <c r="G256" s="22" t="s">
        <v>135</v>
      </c>
      <c r="H256" s="43" t="s">
        <v>299</v>
      </c>
      <c r="I256" s="35" t="str">
        <f t="shared" si="15"/>
        <v>*</v>
      </c>
      <c r="J256" s="20">
        <v>50</v>
      </c>
      <c r="K256" s="19">
        <v>1</v>
      </c>
      <c r="L256" s="20">
        <v>1</v>
      </c>
      <c r="M256" s="19">
        <v>1</v>
      </c>
      <c r="N256" s="19">
        <v>1</v>
      </c>
      <c r="O256" s="19">
        <v>1</v>
      </c>
      <c r="P256" s="20">
        <f t="array" ref="P256">SUBTOTAL(2,F256)</f>
        <v>0</v>
      </c>
      <c r="Q256" s="15"/>
    </row>
    <row r="257" spans="1:17" ht="84" x14ac:dyDescent="0.25">
      <c r="A257" s="17"/>
      <c r="B257" s="23" t="s">
        <v>239</v>
      </c>
      <c r="C257" s="22" t="s">
        <v>46</v>
      </c>
      <c r="D257" s="22" t="s">
        <v>300</v>
      </c>
      <c r="E257" s="22" t="s">
        <v>1174</v>
      </c>
      <c r="F257" s="46" t="s">
        <v>822</v>
      </c>
      <c r="G257" s="22" t="s">
        <v>135</v>
      </c>
      <c r="H257" s="43" t="s">
        <v>301</v>
      </c>
      <c r="I257" s="35" t="str">
        <f t="shared" si="15"/>
        <v>*</v>
      </c>
      <c r="J257" s="20">
        <v>50</v>
      </c>
      <c r="K257" s="19">
        <v>1</v>
      </c>
      <c r="L257" s="20">
        <v>1</v>
      </c>
      <c r="M257" s="19">
        <v>1</v>
      </c>
      <c r="N257" s="19">
        <v>1</v>
      </c>
      <c r="O257" s="19">
        <v>1</v>
      </c>
      <c r="P257" s="20">
        <f t="array" ref="P257">SUBTOTAL(2,F257)</f>
        <v>0</v>
      </c>
      <c r="Q257" s="15"/>
    </row>
    <row r="258" spans="1:17" ht="84" x14ac:dyDescent="0.25">
      <c r="A258" s="17"/>
      <c r="B258" s="23" t="s">
        <v>635</v>
      </c>
      <c r="C258" s="22" t="s">
        <v>1</v>
      </c>
      <c r="D258" s="22" t="s">
        <v>633</v>
      </c>
      <c r="E258" s="22" t="s">
        <v>634</v>
      </c>
      <c r="F258" s="46" t="s">
        <v>822</v>
      </c>
      <c r="G258" s="22" t="s">
        <v>871</v>
      </c>
      <c r="H258" s="43" t="s">
        <v>302</v>
      </c>
      <c r="I258" s="35" t="str">
        <f t="shared" si="15"/>
        <v>*</v>
      </c>
      <c r="J258" s="20">
        <v>50</v>
      </c>
      <c r="K258" s="19">
        <v>1</v>
      </c>
      <c r="L258" s="20">
        <v>1</v>
      </c>
      <c r="M258" s="19">
        <v>1</v>
      </c>
      <c r="N258" s="19">
        <v>1</v>
      </c>
      <c r="O258" s="19">
        <v>1</v>
      </c>
      <c r="P258" s="20">
        <f t="array" ref="P258">SUBTOTAL(2,F258)</f>
        <v>0</v>
      </c>
      <c r="Q258" s="15"/>
    </row>
    <row r="259" spans="1:17" ht="63" x14ac:dyDescent="0.25">
      <c r="A259" s="15"/>
      <c r="B259" s="23" t="s">
        <v>410</v>
      </c>
      <c r="C259" s="22" t="s">
        <v>31</v>
      </c>
      <c r="D259" s="22" t="s">
        <v>2</v>
      </c>
      <c r="E259" s="22" t="s">
        <v>1175</v>
      </c>
      <c r="F259" s="46" t="s">
        <v>822</v>
      </c>
      <c r="G259" s="22" t="s">
        <v>51</v>
      </c>
      <c r="H259" s="43" t="s">
        <v>826</v>
      </c>
      <c r="I259" s="35" t="str">
        <f t="shared" si="15"/>
        <v>*</v>
      </c>
      <c r="J259" s="20">
        <v>50</v>
      </c>
      <c r="K259" s="19">
        <v>1</v>
      </c>
      <c r="L259" s="20">
        <v>1</v>
      </c>
      <c r="M259" s="19">
        <v>1</v>
      </c>
      <c r="N259" s="19">
        <v>1</v>
      </c>
      <c r="O259" s="19">
        <v>1</v>
      </c>
      <c r="P259" s="20">
        <f t="array" ref="P259">SUBTOTAL(2,F259)</f>
        <v>0</v>
      </c>
    </row>
    <row r="260" spans="1:17" ht="84" x14ac:dyDescent="0.25">
      <c r="A260" s="15"/>
      <c r="B260" s="23" t="s">
        <v>192</v>
      </c>
      <c r="C260" s="22" t="s">
        <v>31</v>
      </c>
      <c r="D260" s="22" t="s">
        <v>628</v>
      </c>
      <c r="E260" s="22" t="s">
        <v>1176</v>
      </c>
      <c r="F260" s="46" t="s">
        <v>822</v>
      </c>
      <c r="G260" s="22" t="s">
        <v>872</v>
      </c>
      <c r="H260" s="43" t="s">
        <v>16</v>
      </c>
      <c r="I260" s="35" t="str">
        <f t="shared" si="15"/>
        <v>*</v>
      </c>
      <c r="J260" s="20">
        <v>50</v>
      </c>
      <c r="K260" s="19">
        <v>1</v>
      </c>
      <c r="L260" s="20">
        <v>1</v>
      </c>
      <c r="M260" s="19">
        <v>1</v>
      </c>
      <c r="N260" s="19">
        <v>1</v>
      </c>
      <c r="O260" s="19">
        <v>1</v>
      </c>
      <c r="P260" s="20">
        <f t="array" ref="P260">SUBTOTAL(2,F260)</f>
        <v>0</v>
      </c>
    </row>
    <row r="261" spans="1:17" ht="131.25" customHeight="1" x14ac:dyDescent="0.25">
      <c r="A261" s="25"/>
      <c r="B261" s="23" t="s">
        <v>192</v>
      </c>
      <c r="C261" s="22" t="s">
        <v>32</v>
      </c>
      <c r="D261" s="22" t="s">
        <v>412</v>
      </c>
      <c r="E261" s="22" t="s">
        <v>1177</v>
      </c>
      <c r="F261" s="46" t="s">
        <v>822</v>
      </c>
      <c r="G261" s="22" t="s">
        <v>873</v>
      </c>
      <c r="H261" s="43" t="s">
        <v>15</v>
      </c>
      <c r="I261" s="35" t="str">
        <f t="shared" si="15"/>
        <v>*</v>
      </c>
      <c r="J261" s="20">
        <v>50</v>
      </c>
      <c r="K261" s="19">
        <v>1</v>
      </c>
      <c r="L261" s="20">
        <v>1</v>
      </c>
      <c r="M261" s="19">
        <v>1</v>
      </c>
      <c r="N261" s="19">
        <v>1</v>
      </c>
      <c r="O261" s="19">
        <v>1</v>
      </c>
      <c r="P261" s="20">
        <f t="array" ref="P261">SUBTOTAL(2,F261)</f>
        <v>0</v>
      </c>
    </row>
    <row r="262" spans="1:17" ht="126" x14ac:dyDescent="0.25">
      <c r="A262" s="17"/>
      <c r="B262" s="23" t="s">
        <v>445</v>
      </c>
      <c r="C262" s="22" t="s">
        <v>31</v>
      </c>
      <c r="D262" s="22" t="s">
        <v>431</v>
      </c>
      <c r="E262" s="22" t="s">
        <v>427</v>
      </c>
      <c r="F262" s="46" t="s">
        <v>822</v>
      </c>
      <c r="G262" s="22" t="s">
        <v>426</v>
      </c>
      <c r="H262" s="43" t="s">
        <v>28</v>
      </c>
      <c r="I262" s="35" t="str">
        <f t="shared" si="15"/>
        <v>*</v>
      </c>
      <c r="J262" s="20">
        <f t="shared" ref="J262:J293" si="17">K262*L262*M262*N262*O262</f>
        <v>47.233250349119999</v>
      </c>
      <c r="K262" s="19">
        <v>1.2270000000000001</v>
      </c>
      <c r="L262" s="20">
        <v>66</v>
      </c>
      <c r="M262" s="19">
        <v>0.59199999999999997</v>
      </c>
      <c r="N262" s="19">
        <v>1.23</v>
      </c>
      <c r="O262" s="19">
        <v>0.80100000000000005</v>
      </c>
      <c r="P262" s="20">
        <f t="array" ref="P262">SUBTOTAL(2,F262)</f>
        <v>0</v>
      </c>
    </row>
    <row r="263" spans="1:17" ht="126" x14ac:dyDescent="0.25">
      <c r="A263" s="17"/>
      <c r="B263" s="23" t="s">
        <v>445</v>
      </c>
      <c r="C263" s="37" t="s">
        <v>31</v>
      </c>
      <c r="D263" s="37" t="s">
        <v>429</v>
      </c>
      <c r="E263" s="37" t="s">
        <v>432</v>
      </c>
      <c r="F263" s="46" t="s">
        <v>822</v>
      </c>
      <c r="G263" s="37" t="s">
        <v>425</v>
      </c>
      <c r="H263" s="43" t="s">
        <v>28</v>
      </c>
      <c r="I263" s="35" t="str">
        <f t="shared" si="15"/>
        <v>*</v>
      </c>
      <c r="J263" s="20">
        <f t="shared" si="17"/>
        <v>47.233250349119999</v>
      </c>
      <c r="K263" s="19">
        <v>1.2270000000000001</v>
      </c>
      <c r="L263" s="20">
        <v>66</v>
      </c>
      <c r="M263" s="19">
        <v>0.59199999999999997</v>
      </c>
      <c r="N263" s="19">
        <v>1.23</v>
      </c>
      <c r="O263" s="19">
        <v>0.80100000000000005</v>
      </c>
      <c r="P263" s="20">
        <f t="array" ref="P263">SUBTOTAL(2,F263)</f>
        <v>0</v>
      </c>
    </row>
    <row r="264" spans="1:17" ht="126" x14ac:dyDescent="0.25">
      <c r="A264" s="21"/>
      <c r="B264" s="23" t="s">
        <v>445</v>
      </c>
      <c r="C264" s="22" t="s">
        <v>31</v>
      </c>
      <c r="D264" s="22" t="s">
        <v>430</v>
      </c>
      <c r="E264" s="22" t="s">
        <v>424</v>
      </c>
      <c r="F264" s="46" t="s">
        <v>822</v>
      </c>
      <c r="G264" s="22" t="s">
        <v>425</v>
      </c>
      <c r="H264" s="43" t="s">
        <v>28</v>
      </c>
      <c r="I264" s="35" t="str">
        <f t="shared" si="15"/>
        <v>*</v>
      </c>
      <c r="J264" s="20">
        <f t="shared" si="17"/>
        <v>47.233250349119999</v>
      </c>
      <c r="K264" s="19">
        <v>1.2270000000000001</v>
      </c>
      <c r="L264" s="20">
        <v>66</v>
      </c>
      <c r="M264" s="19">
        <v>0.59199999999999997</v>
      </c>
      <c r="N264" s="19">
        <v>1.23</v>
      </c>
      <c r="O264" s="19">
        <v>0.80100000000000005</v>
      </c>
      <c r="P264" s="20">
        <f t="array" ref="P264">SUBTOTAL(2,F264)</f>
        <v>0</v>
      </c>
    </row>
    <row r="265" spans="1:17" ht="126" x14ac:dyDescent="0.25">
      <c r="A265" s="21"/>
      <c r="B265" s="23" t="s">
        <v>445</v>
      </c>
      <c r="C265" s="22" t="s">
        <v>31</v>
      </c>
      <c r="D265" s="22" t="s">
        <v>428</v>
      </c>
      <c r="E265" s="22" t="s">
        <v>427</v>
      </c>
      <c r="F265" s="46" t="s">
        <v>822</v>
      </c>
      <c r="G265" s="22" t="s">
        <v>425</v>
      </c>
      <c r="H265" s="43" t="s">
        <v>28</v>
      </c>
      <c r="I265" s="35" t="str">
        <f t="shared" si="15"/>
        <v>*</v>
      </c>
      <c r="J265" s="20">
        <f t="shared" si="17"/>
        <v>47.233250349119999</v>
      </c>
      <c r="K265" s="19">
        <v>1.2270000000000001</v>
      </c>
      <c r="L265" s="20">
        <v>66</v>
      </c>
      <c r="M265" s="19">
        <v>0.59199999999999997</v>
      </c>
      <c r="N265" s="19">
        <v>1.23</v>
      </c>
      <c r="O265" s="19">
        <v>0.80100000000000005</v>
      </c>
      <c r="P265" s="20">
        <f t="array" ref="P265">SUBTOTAL(2,F265)</f>
        <v>0</v>
      </c>
    </row>
    <row r="266" spans="1:17" ht="131.25" customHeight="1" x14ac:dyDescent="0.25">
      <c r="A266" s="21"/>
      <c r="B266" s="23" t="s">
        <v>303</v>
      </c>
      <c r="C266" s="22" t="s">
        <v>34</v>
      </c>
      <c r="D266" s="22" t="s">
        <v>683</v>
      </c>
      <c r="E266" s="22" t="s">
        <v>952</v>
      </c>
      <c r="F266" s="46">
        <v>2.74</v>
      </c>
      <c r="G266" s="22" t="s">
        <v>135</v>
      </c>
      <c r="H266" s="43" t="s">
        <v>304</v>
      </c>
      <c r="I266" s="35" t="str">
        <f t="shared" si="15"/>
        <v>*</v>
      </c>
      <c r="J266" s="20">
        <f t="shared" si="17"/>
        <v>46.370617350720003</v>
      </c>
      <c r="K266" s="19">
        <v>2.27</v>
      </c>
      <c r="L266" s="20">
        <v>8</v>
      </c>
      <c r="M266" s="19">
        <v>1.0589999999999999</v>
      </c>
      <c r="N266" s="19">
        <v>2.3140000000000001</v>
      </c>
      <c r="O266" s="19">
        <v>1.042</v>
      </c>
      <c r="P266" s="20">
        <f t="array" ref="P266">SUBTOTAL(2,F266)</f>
        <v>1</v>
      </c>
    </row>
    <row r="267" spans="1:17" ht="117" customHeight="1" x14ac:dyDescent="0.25">
      <c r="A267" s="21"/>
      <c r="B267" s="23" t="s">
        <v>303</v>
      </c>
      <c r="C267" s="22" t="s">
        <v>42</v>
      </c>
      <c r="D267" s="22" t="s">
        <v>953</v>
      </c>
      <c r="E267" s="22" t="s">
        <v>954</v>
      </c>
      <c r="F267" s="46">
        <v>1.25</v>
      </c>
      <c r="G267" s="22" t="s">
        <v>135</v>
      </c>
      <c r="H267" s="43" t="s">
        <v>304</v>
      </c>
      <c r="I267" s="35" t="str">
        <f t="shared" si="15"/>
        <v>*</v>
      </c>
      <c r="J267" s="20">
        <f t="shared" si="17"/>
        <v>46.370617350720003</v>
      </c>
      <c r="K267" s="19">
        <v>2.27</v>
      </c>
      <c r="L267" s="20">
        <v>8</v>
      </c>
      <c r="M267" s="19">
        <v>1.0589999999999999</v>
      </c>
      <c r="N267" s="19">
        <v>2.3140000000000001</v>
      </c>
      <c r="O267" s="19">
        <v>1.042</v>
      </c>
      <c r="P267" s="20">
        <f t="array" ref="P267">SUBTOTAL(2,F267)</f>
        <v>1</v>
      </c>
    </row>
    <row r="268" spans="1:17" ht="105" x14ac:dyDescent="0.25">
      <c r="A268" s="21"/>
      <c r="B268" s="23" t="s">
        <v>303</v>
      </c>
      <c r="C268" s="22" t="s">
        <v>34</v>
      </c>
      <c r="D268" s="22" t="s">
        <v>682</v>
      </c>
      <c r="E268" s="22" t="s">
        <v>684</v>
      </c>
      <c r="F268" s="46">
        <v>1.2</v>
      </c>
      <c r="G268" s="22" t="s">
        <v>135</v>
      </c>
      <c r="H268" s="43" t="s">
        <v>304</v>
      </c>
      <c r="I268" s="35" t="str">
        <f t="shared" si="15"/>
        <v>*</v>
      </c>
      <c r="J268" s="20">
        <f t="shared" si="17"/>
        <v>46.370617350720003</v>
      </c>
      <c r="K268" s="19">
        <v>2.27</v>
      </c>
      <c r="L268" s="20">
        <v>8</v>
      </c>
      <c r="M268" s="19">
        <v>1.0589999999999999</v>
      </c>
      <c r="N268" s="19">
        <v>2.3140000000000001</v>
      </c>
      <c r="O268" s="19">
        <v>1.042</v>
      </c>
      <c r="P268" s="20">
        <f t="array" ref="P268">SUBTOTAL(2,F268)</f>
        <v>1</v>
      </c>
    </row>
    <row r="269" spans="1:17" ht="105" x14ac:dyDescent="0.25">
      <c r="A269" s="25"/>
      <c r="B269" s="23" t="s">
        <v>303</v>
      </c>
      <c r="C269" s="22" t="s">
        <v>34</v>
      </c>
      <c r="D269" s="22" t="s">
        <v>681</v>
      </c>
      <c r="E269" s="22" t="s">
        <v>951</v>
      </c>
      <c r="F269" s="46">
        <v>1</v>
      </c>
      <c r="G269" s="22" t="s">
        <v>135</v>
      </c>
      <c r="H269" s="43" t="s">
        <v>304</v>
      </c>
      <c r="I269" s="35" t="str">
        <f t="shared" si="15"/>
        <v>*</v>
      </c>
      <c r="J269" s="20">
        <f t="shared" si="17"/>
        <v>46.370617350720003</v>
      </c>
      <c r="K269" s="19">
        <v>2.27</v>
      </c>
      <c r="L269" s="20">
        <v>8</v>
      </c>
      <c r="M269" s="19">
        <v>1.0589999999999999</v>
      </c>
      <c r="N269" s="19">
        <v>2.3140000000000001</v>
      </c>
      <c r="O269" s="19">
        <v>1.042</v>
      </c>
      <c r="P269" s="20">
        <f t="array" ref="P269">SUBTOTAL(2,F269)</f>
        <v>1</v>
      </c>
    </row>
    <row r="270" spans="1:17" ht="247.5" customHeight="1" x14ac:dyDescent="0.25">
      <c r="A270" s="25"/>
      <c r="B270" s="23" t="s">
        <v>184</v>
      </c>
      <c r="C270" s="22" t="s">
        <v>1</v>
      </c>
      <c r="D270" s="22" t="s">
        <v>1041</v>
      </c>
      <c r="E270" s="22" t="s">
        <v>1042</v>
      </c>
      <c r="F270" s="46" t="s">
        <v>822</v>
      </c>
      <c r="G270" s="22" t="s">
        <v>146</v>
      </c>
      <c r="H270" s="43" t="s">
        <v>166</v>
      </c>
      <c r="I270" s="35" t="str">
        <f t="shared" si="15"/>
        <v>*</v>
      </c>
      <c r="J270" s="20">
        <f t="shared" si="17"/>
        <v>45.579965255999994</v>
      </c>
      <c r="K270" s="19">
        <v>1.849</v>
      </c>
      <c r="L270" s="20">
        <v>20</v>
      </c>
      <c r="M270" s="19">
        <v>0.82899999999999996</v>
      </c>
      <c r="N270" s="19">
        <v>1.68</v>
      </c>
      <c r="O270" s="19">
        <v>0.88500000000000001</v>
      </c>
      <c r="P270" s="20">
        <f t="array" ref="P270">SUBTOTAL(2,F270)</f>
        <v>0</v>
      </c>
    </row>
    <row r="271" spans="1:17" ht="252.75" customHeight="1" x14ac:dyDescent="0.25">
      <c r="A271" s="15"/>
      <c r="B271" s="23" t="s">
        <v>184</v>
      </c>
      <c r="C271" s="22" t="s">
        <v>39</v>
      </c>
      <c r="D271" s="22" t="s">
        <v>1044</v>
      </c>
      <c r="E271" s="22" t="s">
        <v>1052</v>
      </c>
      <c r="F271" s="46" t="s">
        <v>822</v>
      </c>
      <c r="G271" s="22" t="s">
        <v>146</v>
      </c>
      <c r="H271" s="43" t="s">
        <v>166</v>
      </c>
      <c r="I271" s="35" t="str">
        <f t="shared" si="15"/>
        <v>*</v>
      </c>
      <c r="J271" s="20">
        <f t="shared" si="17"/>
        <v>45.579965255999994</v>
      </c>
      <c r="K271" s="19">
        <v>1.849</v>
      </c>
      <c r="L271" s="20">
        <v>20</v>
      </c>
      <c r="M271" s="19">
        <v>0.82899999999999996</v>
      </c>
      <c r="N271" s="19">
        <v>1.68</v>
      </c>
      <c r="O271" s="19">
        <v>0.88500000000000001</v>
      </c>
      <c r="P271" s="20">
        <f t="array" ref="P271">SUBTOTAL(2,F271)</f>
        <v>0</v>
      </c>
    </row>
    <row r="272" spans="1:17" ht="197.25" customHeight="1" x14ac:dyDescent="0.25">
      <c r="A272" s="15"/>
      <c r="B272" s="23" t="s">
        <v>184</v>
      </c>
      <c r="C272" s="22" t="s">
        <v>41</v>
      </c>
      <c r="D272" s="22" t="s">
        <v>1040</v>
      </c>
      <c r="E272" s="22" t="s">
        <v>1043</v>
      </c>
      <c r="F272" s="46" t="s">
        <v>822</v>
      </c>
      <c r="G272" s="22" t="s">
        <v>146</v>
      </c>
      <c r="H272" s="43" t="s">
        <v>166</v>
      </c>
      <c r="I272" s="35" t="str">
        <f t="shared" si="15"/>
        <v>*</v>
      </c>
      <c r="J272" s="20">
        <f t="shared" si="17"/>
        <v>45.579965255999994</v>
      </c>
      <c r="K272" s="19">
        <v>1.849</v>
      </c>
      <c r="L272" s="20">
        <v>20</v>
      </c>
      <c r="M272" s="19">
        <v>0.82899999999999996</v>
      </c>
      <c r="N272" s="19">
        <v>1.68</v>
      </c>
      <c r="O272" s="19">
        <v>0.88500000000000001</v>
      </c>
      <c r="P272" s="20">
        <f t="array" ref="P272">SUBTOTAL(2,F272)</f>
        <v>0</v>
      </c>
    </row>
    <row r="273" spans="1:16" ht="105.75" customHeight="1" x14ac:dyDescent="0.25">
      <c r="A273" s="15"/>
      <c r="B273" s="23" t="s">
        <v>192</v>
      </c>
      <c r="C273" s="22" t="s">
        <v>31</v>
      </c>
      <c r="D273" s="22" t="s">
        <v>623</v>
      </c>
      <c r="E273" s="22" t="s">
        <v>1178</v>
      </c>
      <c r="F273" s="46" t="s">
        <v>822</v>
      </c>
      <c r="G273" s="22" t="s">
        <v>870</v>
      </c>
      <c r="H273" s="43" t="s">
        <v>805</v>
      </c>
      <c r="I273" s="35" t="str">
        <f t="shared" si="15"/>
        <v>*</v>
      </c>
      <c r="J273" s="20">
        <f t="shared" si="17"/>
        <v>45.212384808959996</v>
      </c>
      <c r="K273" s="19">
        <v>1.696</v>
      </c>
      <c r="L273" s="20">
        <v>16</v>
      </c>
      <c r="M273" s="19">
        <v>0.82699999999999996</v>
      </c>
      <c r="N273" s="19">
        <v>2.06</v>
      </c>
      <c r="O273" s="19">
        <v>0.97799999999999998</v>
      </c>
      <c r="P273" s="20">
        <f t="array" ref="P273">SUBTOTAL(2,F273)</f>
        <v>0</v>
      </c>
    </row>
    <row r="274" spans="1:16" ht="90" x14ac:dyDescent="0.25">
      <c r="A274" s="15"/>
      <c r="B274" s="23" t="s">
        <v>187</v>
      </c>
      <c r="C274" s="22" t="s">
        <v>36</v>
      </c>
      <c r="D274" s="22" t="s">
        <v>1026</v>
      </c>
      <c r="E274" s="22" t="s">
        <v>1028</v>
      </c>
      <c r="F274" s="46">
        <v>2</v>
      </c>
      <c r="G274" s="22" t="s">
        <v>858</v>
      </c>
      <c r="H274" s="43" t="s">
        <v>1029</v>
      </c>
      <c r="I274" s="35" t="str">
        <f t="shared" si="15"/>
        <v>*</v>
      </c>
      <c r="J274" s="20">
        <f t="shared" si="17"/>
        <v>43.68</v>
      </c>
      <c r="K274" s="19">
        <v>3.12</v>
      </c>
      <c r="L274" s="20">
        <v>14</v>
      </c>
      <c r="M274" s="19">
        <v>1</v>
      </c>
      <c r="N274" s="19">
        <v>1</v>
      </c>
      <c r="O274" s="19">
        <v>1</v>
      </c>
      <c r="P274" s="20">
        <f t="array" ref="P274">SUBTOTAL(2,F274)</f>
        <v>1</v>
      </c>
    </row>
    <row r="275" spans="1:16" ht="120" x14ac:dyDescent="0.25">
      <c r="A275" s="21"/>
      <c r="B275" s="23" t="s">
        <v>192</v>
      </c>
      <c r="C275" s="22" t="s">
        <v>32</v>
      </c>
      <c r="D275" s="22" t="s">
        <v>889</v>
      </c>
      <c r="E275" s="22" t="s">
        <v>1179</v>
      </c>
      <c r="F275" s="46" t="s">
        <v>822</v>
      </c>
      <c r="G275" s="22" t="s">
        <v>30</v>
      </c>
      <c r="H275" s="43" t="s">
        <v>629</v>
      </c>
      <c r="I275" s="35" t="str">
        <f t="shared" si="15"/>
        <v>*</v>
      </c>
      <c r="J275" s="20">
        <f t="shared" si="17"/>
        <v>42.386610758399996</v>
      </c>
      <c r="K275" s="19">
        <v>1.696</v>
      </c>
      <c r="L275" s="20">
        <v>15</v>
      </c>
      <c r="M275" s="19">
        <v>0.82699999999999996</v>
      </c>
      <c r="N275" s="19">
        <v>2.06</v>
      </c>
      <c r="O275" s="19">
        <v>0.97799999999999998</v>
      </c>
      <c r="P275" s="20">
        <f t="array" ref="P275">SUBTOTAL(2,F275)</f>
        <v>0</v>
      </c>
    </row>
    <row r="276" spans="1:16" ht="120" x14ac:dyDescent="0.25">
      <c r="A276" s="21"/>
      <c r="B276" s="23" t="s">
        <v>192</v>
      </c>
      <c r="C276" s="22" t="s">
        <v>32</v>
      </c>
      <c r="D276" s="22" t="s">
        <v>892</v>
      </c>
      <c r="E276" s="22" t="s">
        <v>1180</v>
      </c>
      <c r="F276" s="46" t="s">
        <v>822</v>
      </c>
      <c r="G276" s="22" t="s">
        <v>890</v>
      </c>
      <c r="H276" s="43" t="s">
        <v>629</v>
      </c>
      <c r="I276" s="35" t="str">
        <f t="shared" si="15"/>
        <v>*</v>
      </c>
      <c r="J276" s="20">
        <f t="shared" si="17"/>
        <v>42.386610758399996</v>
      </c>
      <c r="K276" s="19">
        <v>1.696</v>
      </c>
      <c r="L276" s="20">
        <v>15</v>
      </c>
      <c r="M276" s="19">
        <v>0.82699999999999996</v>
      </c>
      <c r="N276" s="19">
        <v>2.06</v>
      </c>
      <c r="O276" s="19">
        <v>0.97799999999999998</v>
      </c>
      <c r="P276" s="20">
        <f t="array" ref="P276">SUBTOTAL(2,F276)</f>
        <v>0</v>
      </c>
    </row>
    <row r="277" spans="1:16" ht="136.5" customHeight="1" x14ac:dyDescent="0.25">
      <c r="A277" s="17"/>
      <c r="B277" s="23" t="s">
        <v>192</v>
      </c>
      <c r="C277" s="22" t="s">
        <v>32</v>
      </c>
      <c r="D277" s="22" t="s">
        <v>891</v>
      </c>
      <c r="E277" s="22" t="s">
        <v>1181</v>
      </c>
      <c r="F277" s="46" t="s">
        <v>822</v>
      </c>
      <c r="G277" s="22" t="s">
        <v>890</v>
      </c>
      <c r="H277" s="43" t="s">
        <v>629</v>
      </c>
      <c r="I277" s="35" t="str">
        <f t="shared" si="15"/>
        <v>*</v>
      </c>
      <c r="J277" s="20">
        <f t="shared" si="17"/>
        <v>42.386610758399996</v>
      </c>
      <c r="K277" s="19">
        <v>1.696</v>
      </c>
      <c r="L277" s="20">
        <v>15</v>
      </c>
      <c r="M277" s="19">
        <v>0.82699999999999996</v>
      </c>
      <c r="N277" s="19">
        <v>2.06</v>
      </c>
      <c r="O277" s="19">
        <v>0.97799999999999998</v>
      </c>
      <c r="P277" s="20">
        <f t="array" ref="P277">SUBTOTAL(2,F277)</f>
        <v>0</v>
      </c>
    </row>
    <row r="278" spans="1:16" ht="136.5" customHeight="1" x14ac:dyDescent="0.25">
      <c r="A278" s="15"/>
      <c r="B278" s="23" t="s">
        <v>191</v>
      </c>
      <c r="C278" s="22" t="s">
        <v>45</v>
      </c>
      <c r="D278" s="22" t="s">
        <v>592</v>
      </c>
      <c r="E278" s="22" t="s">
        <v>1182</v>
      </c>
      <c r="F278" s="46" t="s">
        <v>822</v>
      </c>
      <c r="G278" s="22" t="s">
        <v>135</v>
      </c>
      <c r="H278" s="43" t="s">
        <v>305</v>
      </c>
      <c r="I278" s="35" t="str">
        <f t="shared" si="15"/>
        <v>*</v>
      </c>
      <c r="J278" s="20">
        <f t="shared" si="17"/>
        <v>41.747049628650018</v>
      </c>
      <c r="K278" s="19">
        <v>2.242</v>
      </c>
      <c r="L278" s="20">
        <v>5</v>
      </c>
      <c r="M278" s="19">
        <v>1.2013</v>
      </c>
      <c r="N278" s="19">
        <v>2.4900000000000002</v>
      </c>
      <c r="O278" s="19">
        <v>1.2450000000000001</v>
      </c>
      <c r="P278" s="20">
        <f t="array" ref="P278">SUBTOTAL(2,F278)</f>
        <v>0</v>
      </c>
    </row>
    <row r="279" spans="1:16" ht="136.5" customHeight="1" x14ac:dyDescent="0.25">
      <c r="A279" s="15"/>
      <c r="B279" s="23" t="s">
        <v>445</v>
      </c>
      <c r="C279" s="22" t="s">
        <v>31</v>
      </c>
      <c r="D279" s="22" t="s">
        <v>306</v>
      </c>
      <c r="E279" s="22" t="s">
        <v>555</v>
      </c>
      <c r="F279" s="46" t="s">
        <v>822</v>
      </c>
      <c r="G279" s="22" t="s">
        <v>135</v>
      </c>
      <c r="H279" s="43" t="s">
        <v>11</v>
      </c>
      <c r="I279" s="35" t="str">
        <f t="shared" si="15"/>
        <v>*</v>
      </c>
      <c r="J279" s="20">
        <f t="shared" si="17"/>
        <v>38.241190130399993</v>
      </c>
      <c r="K279" s="19">
        <v>1.395</v>
      </c>
      <c r="L279" s="20">
        <v>47</v>
      </c>
      <c r="M279" s="19">
        <v>0.59199999999999997</v>
      </c>
      <c r="N279" s="19">
        <v>1.23</v>
      </c>
      <c r="O279" s="19">
        <v>0.80100000000000005</v>
      </c>
      <c r="P279" s="20">
        <f t="array" ref="P279">SUBTOTAL(2,F279)</f>
        <v>0</v>
      </c>
    </row>
    <row r="280" spans="1:16" ht="143.25" customHeight="1" x14ac:dyDescent="0.25">
      <c r="A280" s="15"/>
      <c r="B280" s="23" t="s">
        <v>445</v>
      </c>
      <c r="C280" s="22" t="s">
        <v>0</v>
      </c>
      <c r="D280" s="22" t="s">
        <v>774</v>
      </c>
      <c r="E280" s="22" t="s">
        <v>775</v>
      </c>
      <c r="F280" s="46">
        <v>3</v>
      </c>
      <c r="G280" s="22" t="s">
        <v>99</v>
      </c>
      <c r="H280" s="43" t="s">
        <v>11</v>
      </c>
      <c r="I280" s="35" t="str">
        <f t="shared" si="15"/>
        <v>*</v>
      </c>
      <c r="J280" s="20">
        <f t="shared" si="17"/>
        <v>38.241190130399993</v>
      </c>
      <c r="K280" s="19">
        <v>1.395</v>
      </c>
      <c r="L280" s="20">
        <v>47</v>
      </c>
      <c r="M280" s="19">
        <v>0.59199999999999997</v>
      </c>
      <c r="N280" s="19">
        <v>1.23</v>
      </c>
      <c r="O280" s="19">
        <v>0.80100000000000005</v>
      </c>
      <c r="P280" s="20">
        <f t="array" ref="P280">SUBTOTAL(2,F280)</f>
        <v>1</v>
      </c>
    </row>
    <row r="281" spans="1:16" ht="105" x14ac:dyDescent="0.25">
      <c r="A281" s="15"/>
      <c r="B281" s="23" t="s">
        <v>192</v>
      </c>
      <c r="C281" s="22" t="s">
        <v>1</v>
      </c>
      <c r="D281" s="24" t="s">
        <v>901</v>
      </c>
      <c r="E281" s="22" t="s">
        <v>1183</v>
      </c>
      <c r="F281" s="46" t="s">
        <v>822</v>
      </c>
      <c r="G281" s="22" t="s">
        <v>30</v>
      </c>
      <c r="H281" s="43" t="s">
        <v>949</v>
      </c>
      <c r="I281" s="35" t="str">
        <f t="shared" si="15"/>
        <v>*</v>
      </c>
      <c r="J281" s="20">
        <f t="shared" si="17"/>
        <v>36.044469901439996</v>
      </c>
      <c r="K281" s="19">
        <v>1.849</v>
      </c>
      <c r="L281" s="20">
        <v>12</v>
      </c>
      <c r="M281" s="19">
        <v>0.96599999999999997</v>
      </c>
      <c r="N281" s="19">
        <v>1.68</v>
      </c>
      <c r="O281" s="19">
        <v>1.0009999999999999</v>
      </c>
      <c r="P281" s="20">
        <f t="array" ref="P281">SUBTOTAL(2,F281)</f>
        <v>0</v>
      </c>
    </row>
    <row r="282" spans="1:16" ht="105" x14ac:dyDescent="0.25">
      <c r="A282" s="17"/>
      <c r="B282" s="23" t="s">
        <v>192</v>
      </c>
      <c r="C282" s="22" t="s">
        <v>1</v>
      </c>
      <c r="D282" s="24" t="s">
        <v>902</v>
      </c>
      <c r="E282" s="22" t="s">
        <v>1183</v>
      </c>
      <c r="F282" s="46" t="s">
        <v>822</v>
      </c>
      <c r="G282" s="22" t="s">
        <v>30</v>
      </c>
      <c r="H282" s="43" t="s">
        <v>949</v>
      </c>
      <c r="I282" s="35" t="str">
        <f t="shared" si="15"/>
        <v>*</v>
      </c>
      <c r="J282" s="20">
        <f t="shared" si="17"/>
        <v>36.044469901439996</v>
      </c>
      <c r="K282" s="19">
        <v>1.849</v>
      </c>
      <c r="L282" s="20">
        <v>12</v>
      </c>
      <c r="M282" s="19">
        <v>0.96599999999999997</v>
      </c>
      <c r="N282" s="19">
        <v>1.68</v>
      </c>
      <c r="O282" s="19">
        <v>1.0009999999999999</v>
      </c>
      <c r="P282" s="20">
        <f t="array" ref="P282">SUBTOTAL(2,F282)</f>
        <v>0</v>
      </c>
    </row>
    <row r="283" spans="1:16" ht="105" x14ac:dyDescent="0.25">
      <c r="A283" s="15"/>
      <c r="B283" s="23" t="s">
        <v>192</v>
      </c>
      <c r="C283" s="22" t="s">
        <v>1</v>
      </c>
      <c r="D283" s="24" t="s">
        <v>903</v>
      </c>
      <c r="E283" s="22" t="s">
        <v>1183</v>
      </c>
      <c r="F283" s="46" t="s">
        <v>822</v>
      </c>
      <c r="G283" s="22" t="s">
        <v>30</v>
      </c>
      <c r="H283" s="43" t="s">
        <v>949</v>
      </c>
      <c r="I283" s="35" t="str">
        <f t="shared" si="15"/>
        <v>*</v>
      </c>
      <c r="J283" s="20">
        <f t="shared" si="17"/>
        <v>36.044469901439996</v>
      </c>
      <c r="K283" s="19">
        <v>1.849</v>
      </c>
      <c r="L283" s="20">
        <v>12</v>
      </c>
      <c r="M283" s="19">
        <v>0.96599999999999997</v>
      </c>
      <c r="N283" s="19">
        <v>1.68</v>
      </c>
      <c r="O283" s="19">
        <v>1.0009999999999999</v>
      </c>
      <c r="P283" s="20">
        <f t="array" ref="P283">SUBTOTAL(2,F283)</f>
        <v>0</v>
      </c>
    </row>
    <row r="284" spans="1:16" ht="135" x14ac:dyDescent="0.25">
      <c r="A284" s="17"/>
      <c r="B284" s="23" t="s">
        <v>795</v>
      </c>
      <c r="C284" s="22" t="s">
        <v>31</v>
      </c>
      <c r="D284" s="44" t="s">
        <v>793</v>
      </c>
      <c r="E284" s="22" t="s">
        <v>1184</v>
      </c>
      <c r="F284" s="46" t="s">
        <v>822</v>
      </c>
      <c r="G284" s="22" t="s">
        <v>874</v>
      </c>
      <c r="H284" s="43" t="s">
        <v>638</v>
      </c>
      <c r="I284" s="35" t="str">
        <f t="shared" si="15"/>
        <v>*</v>
      </c>
      <c r="J284" s="20">
        <f t="shared" si="17"/>
        <v>36.0291565088</v>
      </c>
      <c r="K284" s="19">
        <v>3.496</v>
      </c>
      <c r="L284" s="20">
        <v>1</v>
      </c>
      <c r="M284" s="19">
        <v>1.502</v>
      </c>
      <c r="N284" s="19">
        <v>4.0599999999999996</v>
      </c>
      <c r="O284" s="19">
        <v>1.69</v>
      </c>
      <c r="P284" s="20">
        <f t="array" ref="P284">SUBTOTAL(2,F284)</f>
        <v>0</v>
      </c>
    </row>
    <row r="285" spans="1:16" ht="132" customHeight="1" x14ac:dyDescent="0.25">
      <c r="A285" s="17"/>
      <c r="B285" s="23" t="s">
        <v>320</v>
      </c>
      <c r="C285" s="22" t="s">
        <v>31</v>
      </c>
      <c r="D285" s="22" t="s">
        <v>621</v>
      </c>
      <c r="E285" s="22" t="s">
        <v>622</v>
      </c>
      <c r="F285" s="46" t="s">
        <v>822</v>
      </c>
      <c r="G285" s="22" t="s">
        <v>874</v>
      </c>
      <c r="H285" s="43" t="s">
        <v>638</v>
      </c>
      <c r="I285" s="35" t="str">
        <f t="shared" si="15"/>
        <v>*</v>
      </c>
      <c r="J285" s="20">
        <f t="shared" si="17"/>
        <v>36.0291565088</v>
      </c>
      <c r="K285" s="19">
        <v>3.496</v>
      </c>
      <c r="L285" s="20">
        <v>1</v>
      </c>
      <c r="M285" s="19">
        <v>1.502</v>
      </c>
      <c r="N285" s="19">
        <v>4.0599999999999996</v>
      </c>
      <c r="O285" s="19">
        <v>1.69</v>
      </c>
      <c r="P285" s="20">
        <f t="array" ref="P285">SUBTOTAL(2,F285)</f>
        <v>0</v>
      </c>
    </row>
    <row r="286" spans="1:16" ht="133.5" customHeight="1" x14ac:dyDescent="0.25">
      <c r="A286" s="17"/>
      <c r="B286" s="23" t="s">
        <v>445</v>
      </c>
      <c r="C286" s="22" t="s">
        <v>1</v>
      </c>
      <c r="D286" s="24" t="s">
        <v>229</v>
      </c>
      <c r="E286" s="22" t="s">
        <v>1055</v>
      </c>
      <c r="F286" s="46" t="s">
        <v>822</v>
      </c>
      <c r="G286" s="22" t="s">
        <v>99</v>
      </c>
      <c r="H286" s="43" t="s">
        <v>1056</v>
      </c>
      <c r="I286" s="35" t="str">
        <f t="shared" si="15"/>
        <v>*</v>
      </c>
      <c r="J286" s="20">
        <f t="shared" si="17"/>
        <v>34.986620757600001</v>
      </c>
      <c r="K286" s="19">
        <v>1.395</v>
      </c>
      <c r="L286" s="20">
        <v>43</v>
      </c>
      <c r="M286" s="19">
        <v>0.59199999999999997</v>
      </c>
      <c r="N286" s="19">
        <v>1.23</v>
      </c>
      <c r="O286" s="19">
        <v>0.80100000000000005</v>
      </c>
      <c r="P286" s="20">
        <f t="array" ref="P286">SUBTOTAL(2,F286)</f>
        <v>0</v>
      </c>
    </row>
    <row r="287" spans="1:16" ht="133.5" customHeight="1" x14ac:dyDescent="0.25">
      <c r="A287" s="15"/>
      <c r="B287" s="23" t="s">
        <v>189</v>
      </c>
      <c r="C287" s="37" t="s">
        <v>13</v>
      </c>
      <c r="D287" s="22" t="s">
        <v>918</v>
      </c>
      <c r="E287" s="22" t="s">
        <v>1173</v>
      </c>
      <c r="F287" s="46" t="s">
        <v>822</v>
      </c>
      <c r="G287" s="22" t="s">
        <v>401</v>
      </c>
      <c r="H287" s="43" t="s">
        <v>919</v>
      </c>
      <c r="I287" s="35" t="str">
        <f t="shared" si="15"/>
        <v>*</v>
      </c>
      <c r="J287" s="20">
        <f t="shared" si="17"/>
        <v>33.949417432499999</v>
      </c>
      <c r="K287" s="19">
        <v>1.821</v>
      </c>
      <c r="L287" s="20">
        <v>23</v>
      </c>
      <c r="M287" s="19">
        <v>0.63500000000000001</v>
      </c>
      <c r="N287" s="19">
        <v>1.85</v>
      </c>
      <c r="O287" s="19">
        <v>0.69</v>
      </c>
      <c r="P287" s="20">
        <f t="array" ref="P287">SUBTOTAL(2,F287)</f>
        <v>0</v>
      </c>
    </row>
    <row r="288" spans="1:16" ht="135" x14ac:dyDescent="0.25">
      <c r="A288" s="15"/>
      <c r="B288" s="23" t="s">
        <v>189</v>
      </c>
      <c r="C288" s="22" t="s">
        <v>32</v>
      </c>
      <c r="D288" s="22" t="s">
        <v>618</v>
      </c>
      <c r="E288" s="22" t="s">
        <v>620</v>
      </c>
      <c r="F288" s="46">
        <v>1.08</v>
      </c>
      <c r="G288" s="22" t="s">
        <v>619</v>
      </c>
      <c r="H288" s="43" t="s">
        <v>637</v>
      </c>
      <c r="I288" s="35" t="str">
        <f t="shared" si="15"/>
        <v>*</v>
      </c>
      <c r="J288" s="20">
        <f t="shared" si="17"/>
        <v>33.052892461679996</v>
      </c>
      <c r="K288" s="33">
        <v>1.417</v>
      </c>
      <c r="L288" s="34">
        <v>14</v>
      </c>
      <c r="M288" s="33">
        <v>2.06</v>
      </c>
      <c r="N288" s="33">
        <v>0.82699999999999996</v>
      </c>
      <c r="O288" s="33">
        <v>0.97799999999999998</v>
      </c>
      <c r="P288" s="20">
        <f t="array" ref="P288">SUBTOTAL(2,F288)</f>
        <v>1</v>
      </c>
    </row>
    <row r="289" spans="1:16" ht="208.5" customHeight="1" x14ac:dyDescent="0.25">
      <c r="A289" s="15"/>
      <c r="B289" s="23" t="s">
        <v>187</v>
      </c>
      <c r="C289" s="22" t="s">
        <v>308</v>
      </c>
      <c r="D289" s="22" t="s">
        <v>309</v>
      </c>
      <c r="E289" s="22" t="s">
        <v>542</v>
      </c>
      <c r="F289" s="46">
        <v>4.9000000000000004</v>
      </c>
      <c r="G289" s="22" t="s">
        <v>49</v>
      </c>
      <c r="H289" s="43" t="s">
        <v>170</v>
      </c>
      <c r="I289" s="35" t="str">
        <f t="shared" si="15"/>
        <v>*</v>
      </c>
      <c r="J289" s="20">
        <f t="shared" si="17"/>
        <v>31.905975679199997</v>
      </c>
      <c r="K289" s="19">
        <v>1.849</v>
      </c>
      <c r="L289" s="20">
        <v>14</v>
      </c>
      <c r="M289" s="19">
        <v>0.82899999999999996</v>
      </c>
      <c r="N289" s="19">
        <v>1.68</v>
      </c>
      <c r="O289" s="19">
        <v>0.88500000000000001</v>
      </c>
      <c r="P289" s="20">
        <f t="array" ref="P289">SUBTOTAL(2,F289)</f>
        <v>1</v>
      </c>
    </row>
    <row r="290" spans="1:16" ht="208.5" customHeight="1" x14ac:dyDescent="0.25">
      <c r="A290" s="15"/>
      <c r="B290" s="23" t="s">
        <v>187</v>
      </c>
      <c r="C290" s="22" t="s">
        <v>308</v>
      </c>
      <c r="D290" s="22" t="s">
        <v>1037</v>
      </c>
      <c r="E290" s="22" t="s">
        <v>742</v>
      </c>
      <c r="F290" s="46">
        <v>4.8</v>
      </c>
      <c r="G290" s="22" t="s">
        <v>49</v>
      </c>
      <c r="H290" s="43" t="s">
        <v>170</v>
      </c>
      <c r="I290" s="35" t="str">
        <f t="shared" si="15"/>
        <v>*</v>
      </c>
      <c r="J290" s="20">
        <f t="shared" si="17"/>
        <v>31.905975679199997</v>
      </c>
      <c r="K290" s="19">
        <v>1.849</v>
      </c>
      <c r="L290" s="20">
        <v>14</v>
      </c>
      <c r="M290" s="19">
        <v>0.82899999999999996</v>
      </c>
      <c r="N290" s="19">
        <v>1.68</v>
      </c>
      <c r="O290" s="19">
        <v>0.88500000000000001</v>
      </c>
      <c r="P290" s="20">
        <f t="array" ref="P290">SUBTOTAL(2,F290)</f>
        <v>1</v>
      </c>
    </row>
    <row r="291" spans="1:16" ht="208.5" customHeight="1" x14ac:dyDescent="0.25">
      <c r="A291" s="17"/>
      <c r="B291" s="23" t="s">
        <v>187</v>
      </c>
      <c r="C291" s="22" t="s">
        <v>308</v>
      </c>
      <c r="D291" s="22" t="s">
        <v>171</v>
      </c>
      <c r="E291" s="22" t="s">
        <v>541</v>
      </c>
      <c r="F291" s="46">
        <v>3</v>
      </c>
      <c r="G291" s="22" t="s">
        <v>49</v>
      </c>
      <c r="H291" s="43" t="s">
        <v>170</v>
      </c>
      <c r="I291" s="35" t="str">
        <f t="shared" si="15"/>
        <v>*</v>
      </c>
      <c r="J291" s="20">
        <f t="shared" si="17"/>
        <v>31.905975679199997</v>
      </c>
      <c r="K291" s="19">
        <v>1.849</v>
      </c>
      <c r="L291" s="20">
        <v>14</v>
      </c>
      <c r="M291" s="19">
        <v>0.82899999999999996</v>
      </c>
      <c r="N291" s="19">
        <v>1.68</v>
      </c>
      <c r="O291" s="19">
        <v>0.88500000000000001</v>
      </c>
      <c r="P291" s="20">
        <f t="array" ref="P291">SUBTOTAL(2,F291)</f>
        <v>1</v>
      </c>
    </row>
    <row r="292" spans="1:16" ht="147" x14ac:dyDescent="0.25">
      <c r="A292" s="17"/>
      <c r="B292" s="23" t="s">
        <v>445</v>
      </c>
      <c r="C292" s="22" t="s">
        <v>41</v>
      </c>
      <c r="D292" s="22" t="s">
        <v>848</v>
      </c>
      <c r="E292" s="22" t="s">
        <v>680</v>
      </c>
      <c r="F292" s="46" t="s">
        <v>822</v>
      </c>
      <c r="G292" s="22" t="s">
        <v>30</v>
      </c>
      <c r="H292" s="43" t="s">
        <v>310</v>
      </c>
      <c r="I292" s="35" t="str">
        <f t="shared" si="15"/>
        <v>*</v>
      </c>
      <c r="J292" s="20">
        <f t="shared" si="17"/>
        <v>31.475133518400007</v>
      </c>
      <c r="K292" s="19">
        <v>1.335</v>
      </c>
      <c r="L292" s="20">
        <v>26</v>
      </c>
      <c r="M292" s="19">
        <v>0.88</v>
      </c>
      <c r="N292" s="19">
        <v>1.2010000000000001</v>
      </c>
      <c r="O292" s="19">
        <v>0.85799999999999998</v>
      </c>
      <c r="P292" s="20">
        <f t="array" ref="P292">SUBTOTAL(2,F292)</f>
        <v>0</v>
      </c>
    </row>
    <row r="293" spans="1:16" ht="105" x14ac:dyDescent="0.25">
      <c r="A293" s="17"/>
      <c r="B293" s="23" t="s">
        <v>192</v>
      </c>
      <c r="C293" s="22" t="s">
        <v>13</v>
      </c>
      <c r="D293" s="22" t="s">
        <v>800</v>
      </c>
      <c r="E293" s="22" t="s">
        <v>1185</v>
      </c>
      <c r="F293" s="46" t="s">
        <v>822</v>
      </c>
      <c r="G293" s="22" t="s">
        <v>882</v>
      </c>
      <c r="H293" s="43" t="s">
        <v>801</v>
      </c>
      <c r="I293" s="35" t="str">
        <f t="shared" si="15"/>
        <v>*</v>
      </c>
      <c r="J293" s="20">
        <f t="shared" si="17"/>
        <v>31.083514556159997</v>
      </c>
      <c r="K293" s="19">
        <v>1.696</v>
      </c>
      <c r="L293" s="20">
        <v>11</v>
      </c>
      <c r="M293" s="19">
        <v>0.82699999999999996</v>
      </c>
      <c r="N293" s="19">
        <v>2.06</v>
      </c>
      <c r="O293" s="19">
        <v>0.97799999999999998</v>
      </c>
      <c r="P293" s="20">
        <f t="array" ref="P293">SUBTOTAL(2,F293)</f>
        <v>0</v>
      </c>
    </row>
    <row r="294" spans="1:16" ht="135" x14ac:dyDescent="0.25">
      <c r="A294" s="21"/>
      <c r="B294" s="23" t="s">
        <v>185</v>
      </c>
      <c r="C294" s="22" t="s">
        <v>31</v>
      </c>
      <c r="D294" s="22" t="s">
        <v>411</v>
      </c>
      <c r="E294" s="22" t="s">
        <v>1186</v>
      </c>
      <c r="F294" s="46" t="s">
        <v>822</v>
      </c>
      <c r="G294" s="22" t="s">
        <v>30</v>
      </c>
      <c r="H294" s="43" t="s">
        <v>307</v>
      </c>
      <c r="I294" s="35" t="str">
        <f t="shared" si="15"/>
        <v>*</v>
      </c>
      <c r="J294" s="20">
        <f t="shared" ref="J294:J325" si="18">K294*L294*M294*N294*O294</f>
        <v>30.037058251199994</v>
      </c>
      <c r="K294" s="19">
        <v>1.849</v>
      </c>
      <c r="L294" s="20">
        <v>10</v>
      </c>
      <c r="M294" s="19">
        <v>0.96599999999999997</v>
      </c>
      <c r="N294" s="19">
        <v>1.68</v>
      </c>
      <c r="O294" s="19">
        <v>1.0009999999999999</v>
      </c>
      <c r="P294" s="20">
        <f t="array" ref="P294">SUBTOTAL(2,F294)</f>
        <v>0</v>
      </c>
    </row>
    <row r="295" spans="1:16" ht="135" x14ac:dyDescent="0.25">
      <c r="A295" s="15"/>
      <c r="B295" s="23" t="s">
        <v>185</v>
      </c>
      <c r="C295" s="22" t="s">
        <v>13</v>
      </c>
      <c r="D295" s="22" t="s">
        <v>939</v>
      </c>
      <c r="E295" s="22" t="s">
        <v>1187</v>
      </c>
      <c r="F295" s="46" t="s">
        <v>822</v>
      </c>
      <c r="G295" s="22" t="s">
        <v>30</v>
      </c>
      <c r="H295" s="43" t="s">
        <v>307</v>
      </c>
      <c r="I295" s="35" t="str">
        <f t="shared" si="15"/>
        <v>*</v>
      </c>
      <c r="J295" s="20">
        <f t="shared" si="18"/>
        <v>30.037058251199994</v>
      </c>
      <c r="K295" s="19">
        <v>1.849</v>
      </c>
      <c r="L295" s="20">
        <v>10</v>
      </c>
      <c r="M295" s="19">
        <v>0.96599999999999997</v>
      </c>
      <c r="N295" s="19">
        <v>1.68</v>
      </c>
      <c r="O295" s="19">
        <v>1.0009999999999999</v>
      </c>
      <c r="P295" s="20">
        <f t="array" ref="P295">SUBTOTAL(2,F295)</f>
        <v>0</v>
      </c>
    </row>
    <row r="296" spans="1:16" ht="120" x14ac:dyDescent="0.25">
      <c r="A296" s="21"/>
      <c r="B296" s="23" t="s">
        <v>184</v>
      </c>
      <c r="C296" s="22" t="s">
        <v>45</v>
      </c>
      <c r="D296" s="22" t="s">
        <v>591</v>
      </c>
      <c r="E296" s="22" t="s">
        <v>594</v>
      </c>
      <c r="F296" s="46" t="s">
        <v>822</v>
      </c>
      <c r="G296" s="22" t="s">
        <v>146</v>
      </c>
      <c r="H296" s="43" t="s">
        <v>140</v>
      </c>
      <c r="I296" s="35" t="str">
        <f t="shared" si="15"/>
        <v>*</v>
      </c>
      <c r="J296" s="20">
        <f t="shared" si="18"/>
        <v>29.626977416399995</v>
      </c>
      <c r="K296" s="19">
        <v>1.849</v>
      </c>
      <c r="L296" s="20">
        <v>13</v>
      </c>
      <c r="M296" s="19">
        <v>0.82899999999999996</v>
      </c>
      <c r="N296" s="19">
        <v>1.68</v>
      </c>
      <c r="O296" s="19">
        <v>0.88500000000000001</v>
      </c>
      <c r="P296" s="20">
        <f t="array" ref="P296">SUBTOTAL(2,F296)</f>
        <v>0</v>
      </c>
    </row>
    <row r="297" spans="1:16" ht="120" x14ac:dyDescent="0.25">
      <c r="A297" s="21"/>
      <c r="B297" s="23" t="s">
        <v>184</v>
      </c>
      <c r="C297" s="22" t="s">
        <v>45</v>
      </c>
      <c r="D297" s="22" t="s">
        <v>591</v>
      </c>
      <c r="E297" s="22" t="s">
        <v>593</v>
      </c>
      <c r="F297" s="46" t="s">
        <v>822</v>
      </c>
      <c r="G297" s="22" t="s">
        <v>875</v>
      </c>
      <c r="H297" s="43" t="s">
        <v>140</v>
      </c>
      <c r="I297" s="35" t="str">
        <f t="shared" si="15"/>
        <v>*</v>
      </c>
      <c r="J297" s="20">
        <f t="shared" si="18"/>
        <v>29.626977416399995</v>
      </c>
      <c r="K297" s="19">
        <v>1.849</v>
      </c>
      <c r="L297" s="20">
        <v>13</v>
      </c>
      <c r="M297" s="19">
        <v>0.82899999999999996</v>
      </c>
      <c r="N297" s="19">
        <v>1.68</v>
      </c>
      <c r="O297" s="19">
        <v>0.88500000000000001</v>
      </c>
      <c r="P297" s="20">
        <f t="array" ref="P297">SUBTOTAL(2,F297)</f>
        <v>0</v>
      </c>
    </row>
    <row r="298" spans="1:16" ht="120" x14ac:dyDescent="0.25">
      <c r="B298" s="23" t="s">
        <v>445</v>
      </c>
      <c r="C298" s="22" t="s">
        <v>13</v>
      </c>
      <c r="D298" s="22" t="s">
        <v>942</v>
      </c>
      <c r="E298" s="22" t="s">
        <v>1188</v>
      </c>
      <c r="F298" s="46" t="s">
        <v>822</v>
      </c>
      <c r="G298" s="22" t="s">
        <v>99</v>
      </c>
      <c r="H298" s="43" t="s">
        <v>943</v>
      </c>
      <c r="I298" s="35" t="str">
        <f t="shared" si="15"/>
        <v>*</v>
      </c>
      <c r="J298" s="20">
        <f t="shared" si="18"/>
        <v>28.752076473119992</v>
      </c>
      <c r="K298" s="19">
        <v>1.609</v>
      </c>
      <c r="L298" s="20">
        <v>11</v>
      </c>
      <c r="M298" s="19">
        <v>0.96599999999999997</v>
      </c>
      <c r="N298" s="19">
        <v>1.68</v>
      </c>
      <c r="O298" s="19">
        <v>1.0009999999999999</v>
      </c>
      <c r="P298" s="20">
        <f t="array" ref="P298">SUBTOTAL(2,F298)</f>
        <v>0</v>
      </c>
    </row>
    <row r="299" spans="1:16" ht="135" x14ac:dyDescent="0.25">
      <c r="A299" s="21"/>
      <c r="B299" s="23" t="s">
        <v>187</v>
      </c>
      <c r="C299" s="22" t="s">
        <v>34</v>
      </c>
      <c r="D299" s="22" t="s">
        <v>955</v>
      </c>
      <c r="E299" s="22" t="s">
        <v>956</v>
      </c>
      <c r="F299" s="46">
        <v>0.26</v>
      </c>
      <c r="G299" s="22" t="s">
        <v>958</v>
      </c>
      <c r="H299" s="43" t="s">
        <v>783</v>
      </c>
      <c r="I299" s="35" t="str">
        <f t="shared" si="15"/>
        <v>*</v>
      </c>
      <c r="J299" s="20">
        <f t="shared" si="18"/>
        <v>27.429379433279998</v>
      </c>
      <c r="K299" s="19">
        <v>1.462</v>
      </c>
      <c r="L299" s="20">
        <v>38</v>
      </c>
      <c r="M299" s="19">
        <v>0.57899999999999996</v>
      </c>
      <c r="N299" s="19">
        <v>1.52</v>
      </c>
      <c r="O299" s="19">
        <v>0.56100000000000005</v>
      </c>
      <c r="P299" s="20">
        <f t="array" ref="P299">SUBTOTAL(2,F299)</f>
        <v>1</v>
      </c>
    </row>
    <row r="300" spans="1:16" ht="135" x14ac:dyDescent="0.25">
      <c r="A300" s="15"/>
      <c r="B300" s="23" t="s">
        <v>187</v>
      </c>
      <c r="C300" s="22" t="s">
        <v>34</v>
      </c>
      <c r="D300" s="22" t="s">
        <v>955</v>
      </c>
      <c r="E300" s="22" t="s">
        <v>957</v>
      </c>
      <c r="F300" s="46">
        <v>0.14000000000000001</v>
      </c>
      <c r="G300" s="22" t="s">
        <v>959</v>
      </c>
      <c r="H300" s="43" t="s">
        <v>783</v>
      </c>
      <c r="I300" s="35" t="str">
        <f t="shared" si="15"/>
        <v>*</v>
      </c>
      <c r="J300" s="20">
        <f t="shared" si="18"/>
        <v>27.429379433279998</v>
      </c>
      <c r="K300" s="19">
        <v>1.462</v>
      </c>
      <c r="L300" s="20">
        <v>38</v>
      </c>
      <c r="M300" s="19">
        <v>0.57899999999999996</v>
      </c>
      <c r="N300" s="19">
        <v>1.52</v>
      </c>
      <c r="O300" s="19">
        <v>0.56100000000000005</v>
      </c>
      <c r="P300" s="20">
        <f t="array" ref="P300">SUBTOTAL(2,F300)</f>
        <v>1</v>
      </c>
    </row>
    <row r="301" spans="1:16" ht="135" x14ac:dyDescent="0.25">
      <c r="A301" s="15"/>
      <c r="B301" s="23" t="s">
        <v>187</v>
      </c>
      <c r="C301" s="22" t="s">
        <v>233</v>
      </c>
      <c r="D301" s="22" t="s">
        <v>955</v>
      </c>
      <c r="E301" s="22" t="s">
        <v>784</v>
      </c>
      <c r="F301" s="46">
        <v>0.1</v>
      </c>
      <c r="G301" s="22" t="s">
        <v>5</v>
      </c>
      <c r="H301" s="43" t="s">
        <v>783</v>
      </c>
      <c r="I301" s="35" t="str">
        <f t="shared" si="15"/>
        <v>*</v>
      </c>
      <c r="J301" s="20">
        <f t="shared" si="18"/>
        <v>27.429379433279998</v>
      </c>
      <c r="K301" s="19">
        <v>1.462</v>
      </c>
      <c r="L301" s="20">
        <v>38</v>
      </c>
      <c r="M301" s="19">
        <v>0.57899999999999996</v>
      </c>
      <c r="N301" s="19">
        <v>1.52</v>
      </c>
      <c r="O301" s="19">
        <v>0.56100000000000005</v>
      </c>
      <c r="P301" s="20">
        <f t="array" ref="P301">SUBTOTAL(2,F301)</f>
        <v>1</v>
      </c>
    </row>
    <row r="302" spans="1:16" ht="120" x14ac:dyDescent="0.25">
      <c r="A302" s="15"/>
      <c r="B302" s="23" t="s">
        <v>187</v>
      </c>
      <c r="C302" s="22" t="s">
        <v>35</v>
      </c>
      <c r="D302" s="22" t="s">
        <v>612</v>
      </c>
      <c r="E302" s="22" t="s">
        <v>312</v>
      </c>
      <c r="F302" s="46">
        <v>3.31</v>
      </c>
      <c r="G302" s="22" t="s">
        <v>52</v>
      </c>
      <c r="H302" s="43" t="s">
        <v>112</v>
      </c>
      <c r="I302" s="35" t="str">
        <f t="shared" si="15"/>
        <v>*</v>
      </c>
      <c r="J302" s="20">
        <f t="shared" si="18"/>
        <v>27.347979153599997</v>
      </c>
      <c r="K302" s="19">
        <v>1.849</v>
      </c>
      <c r="L302" s="20">
        <v>12</v>
      </c>
      <c r="M302" s="19">
        <v>0.82899999999999996</v>
      </c>
      <c r="N302" s="19">
        <v>1.68</v>
      </c>
      <c r="O302" s="19">
        <v>0.88500000000000001</v>
      </c>
      <c r="P302" s="20">
        <f t="array" ref="P302">SUBTOTAL(2,F302)</f>
        <v>1</v>
      </c>
    </row>
    <row r="303" spans="1:16" ht="135" x14ac:dyDescent="0.25">
      <c r="A303" s="17"/>
      <c r="B303" s="23" t="s">
        <v>445</v>
      </c>
      <c r="C303" s="22" t="s">
        <v>13</v>
      </c>
      <c r="D303" s="22" t="s">
        <v>660</v>
      </c>
      <c r="E303" s="22" t="s">
        <v>661</v>
      </c>
      <c r="F303" s="46" t="s">
        <v>822</v>
      </c>
      <c r="G303" s="22" t="s">
        <v>656</v>
      </c>
      <c r="H303" s="43" t="s">
        <v>662</v>
      </c>
      <c r="I303" s="35" t="str">
        <f t="shared" si="15"/>
        <v>*</v>
      </c>
      <c r="J303" s="20">
        <f t="shared" si="18"/>
        <v>26.213469838160002</v>
      </c>
      <c r="K303" s="19">
        <v>3.0819999999999999</v>
      </c>
      <c r="L303" s="20">
        <v>1</v>
      </c>
      <c r="M303" s="19">
        <v>1.3340000000000001</v>
      </c>
      <c r="N303" s="19">
        <v>3.97</v>
      </c>
      <c r="O303" s="19">
        <v>1.6060000000000001</v>
      </c>
      <c r="P303" s="20">
        <f t="array" ref="P303">SUBTOTAL(2,F303)</f>
        <v>0</v>
      </c>
    </row>
    <row r="304" spans="1:16" ht="105" x14ac:dyDescent="0.25">
      <c r="A304" s="17"/>
      <c r="B304" s="23" t="s">
        <v>187</v>
      </c>
      <c r="C304" s="22" t="s">
        <v>32</v>
      </c>
      <c r="D304" s="22" t="s">
        <v>747</v>
      </c>
      <c r="E304" s="22" t="s">
        <v>1050</v>
      </c>
      <c r="F304" s="46" t="s">
        <v>822</v>
      </c>
      <c r="G304" s="22" t="s">
        <v>5</v>
      </c>
      <c r="H304" s="43" t="s">
        <v>311</v>
      </c>
      <c r="I304" s="35" t="str">
        <f t="shared" si="15"/>
        <v>*</v>
      </c>
      <c r="J304" s="20">
        <f t="shared" si="18"/>
        <v>26.138251339199996</v>
      </c>
      <c r="K304" s="19">
        <v>1.609</v>
      </c>
      <c r="L304" s="20">
        <v>10</v>
      </c>
      <c r="M304" s="19">
        <v>0.96599999999999997</v>
      </c>
      <c r="N304" s="19">
        <v>1.68</v>
      </c>
      <c r="O304" s="19">
        <v>1.0009999999999999</v>
      </c>
      <c r="P304" s="20">
        <f t="array" ref="P304">SUBTOTAL(2,F304)</f>
        <v>0</v>
      </c>
    </row>
    <row r="305" spans="1:17" ht="132.75" customHeight="1" x14ac:dyDescent="0.25">
      <c r="A305" s="15"/>
      <c r="B305" s="23" t="s">
        <v>184</v>
      </c>
      <c r="C305" s="22" t="s">
        <v>245</v>
      </c>
      <c r="D305" s="22" t="s">
        <v>545</v>
      </c>
      <c r="E305" s="22" t="s">
        <v>1051</v>
      </c>
      <c r="F305" s="46" t="s">
        <v>822</v>
      </c>
      <c r="G305" s="22" t="s">
        <v>5</v>
      </c>
      <c r="H305" s="43" t="s">
        <v>311</v>
      </c>
      <c r="I305" s="35" t="str">
        <f t="shared" si="15"/>
        <v>*</v>
      </c>
      <c r="J305" s="20">
        <f t="shared" si="18"/>
        <v>26.138251339199996</v>
      </c>
      <c r="K305" s="19">
        <v>1.609</v>
      </c>
      <c r="L305" s="20">
        <v>10</v>
      </c>
      <c r="M305" s="19">
        <v>0.96599999999999997</v>
      </c>
      <c r="N305" s="19">
        <v>1.68</v>
      </c>
      <c r="O305" s="19">
        <v>1.0009999999999999</v>
      </c>
      <c r="P305" s="20">
        <f t="array" ref="P305">SUBTOTAL(2,F305)</f>
        <v>0</v>
      </c>
    </row>
    <row r="306" spans="1:17" ht="105" x14ac:dyDescent="0.25">
      <c r="A306" s="17"/>
      <c r="B306" s="23" t="s">
        <v>448</v>
      </c>
      <c r="C306" s="22" t="s">
        <v>1</v>
      </c>
      <c r="D306" s="22" t="s">
        <v>644</v>
      </c>
      <c r="E306" s="22" t="s">
        <v>646</v>
      </c>
      <c r="F306" s="46" t="s">
        <v>822</v>
      </c>
      <c r="G306" s="22" t="s">
        <v>30</v>
      </c>
      <c r="H306" s="43" t="s">
        <v>807</v>
      </c>
      <c r="I306" s="35" t="str">
        <f t="shared" si="15"/>
        <v>*</v>
      </c>
      <c r="J306" s="20">
        <f t="shared" si="18"/>
        <v>26.138251339199996</v>
      </c>
      <c r="K306" s="19">
        <v>1.609</v>
      </c>
      <c r="L306" s="20">
        <v>10</v>
      </c>
      <c r="M306" s="19">
        <v>0.96599999999999997</v>
      </c>
      <c r="N306" s="19">
        <v>1.68</v>
      </c>
      <c r="O306" s="19">
        <v>1.0009999999999999</v>
      </c>
      <c r="P306" s="20">
        <f t="array" ref="P306">SUBTOTAL(2,F306)</f>
        <v>0</v>
      </c>
    </row>
    <row r="307" spans="1:17" ht="139.5" customHeight="1" x14ac:dyDescent="0.25">
      <c r="A307" s="15"/>
      <c r="B307" s="23" t="s">
        <v>192</v>
      </c>
      <c r="C307" s="22" t="s">
        <v>1</v>
      </c>
      <c r="D307" s="22" t="s">
        <v>798</v>
      </c>
      <c r="E307" s="22" t="s">
        <v>1189</v>
      </c>
      <c r="F307" s="46" t="s">
        <v>822</v>
      </c>
      <c r="G307" s="22" t="s">
        <v>30</v>
      </c>
      <c r="H307" s="43" t="s">
        <v>799</v>
      </c>
      <c r="I307" s="35" t="str">
        <f t="shared" si="15"/>
        <v>*</v>
      </c>
      <c r="J307" s="20">
        <f t="shared" si="18"/>
        <v>26.138251339199996</v>
      </c>
      <c r="K307" s="19">
        <v>1.609</v>
      </c>
      <c r="L307" s="20">
        <v>10</v>
      </c>
      <c r="M307" s="19">
        <v>0.96599999999999997</v>
      </c>
      <c r="N307" s="19">
        <v>1.68</v>
      </c>
      <c r="O307" s="19">
        <v>1.0009999999999999</v>
      </c>
      <c r="P307" s="20">
        <f t="array" ref="P307">SUBTOTAL(2,F307)</f>
        <v>0</v>
      </c>
    </row>
    <row r="308" spans="1:17" ht="105" x14ac:dyDescent="0.25">
      <c r="A308" s="17"/>
      <c r="B308" s="23" t="s">
        <v>187</v>
      </c>
      <c r="C308" s="22" t="s">
        <v>35</v>
      </c>
      <c r="D308" s="22" t="s">
        <v>725</v>
      </c>
      <c r="E308" s="22" t="s">
        <v>727</v>
      </c>
      <c r="F308" s="46">
        <v>3.31</v>
      </c>
      <c r="G308" s="22" t="s">
        <v>52</v>
      </c>
      <c r="H308" s="43" t="s">
        <v>311</v>
      </c>
      <c r="I308" s="35" t="str">
        <f t="shared" si="15"/>
        <v>*</v>
      </c>
      <c r="J308" s="20">
        <f t="shared" si="18"/>
        <v>26.138251339199996</v>
      </c>
      <c r="K308" s="19">
        <v>1.609</v>
      </c>
      <c r="L308" s="20">
        <v>10</v>
      </c>
      <c r="M308" s="19">
        <v>0.96599999999999997</v>
      </c>
      <c r="N308" s="19">
        <v>1.68</v>
      </c>
      <c r="O308" s="19">
        <v>1.0009999999999999</v>
      </c>
      <c r="P308" s="20">
        <f t="array" ref="P308">SUBTOTAL(2,F308)</f>
        <v>1</v>
      </c>
    </row>
    <row r="309" spans="1:17" ht="105" x14ac:dyDescent="0.25">
      <c r="A309" s="17"/>
      <c r="B309" s="23" t="s">
        <v>187</v>
      </c>
      <c r="C309" s="22" t="s">
        <v>35</v>
      </c>
      <c r="D309" s="22" t="s">
        <v>725</v>
      </c>
      <c r="E309" s="22" t="s">
        <v>726</v>
      </c>
      <c r="F309" s="46">
        <v>2.6</v>
      </c>
      <c r="G309" s="22" t="s">
        <v>875</v>
      </c>
      <c r="H309" s="43" t="s">
        <v>311</v>
      </c>
      <c r="I309" s="35" t="str">
        <f t="shared" si="15"/>
        <v>*</v>
      </c>
      <c r="J309" s="20">
        <f t="shared" si="18"/>
        <v>26.138251339199996</v>
      </c>
      <c r="K309" s="19">
        <v>1.609</v>
      </c>
      <c r="L309" s="20">
        <v>10</v>
      </c>
      <c r="M309" s="19">
        <v>0.96599999999999997</v>
      </c>
      <c r="N309" s="19">
        <v>1.68</v>
      </c>
      <c r="O309" s="19">
        <v>1.0009999999999999</v>
      </c>
      <c r="P309" s="20">
        <f t="array" ref="P309">SUBTOTAL(2,F309)</f>
        <v>1</v>
      </c>
    </row>
    <row r="310" spans="1:17" ht="180" x14ac:dyDescent="0.25">
      <c r="A310" s="21"/>
      <c r="B310" s="23" t="s">
        <v>192</v>
      </c>
      <c r="C310" s="22" t="s">
        <v>13</v>
      </c>
      <c r="D310" s="22" t="s">
        <v>927</v>
      </c>
      <c r="E310" s="22" t="s">
        <v>1190</v>
      </c>
      <c r="F310" s="46" t="s">
        <v>822</v>
      </c>
      <c r="G310" s="22" t="s">
        <v>930</v>
      </c>
      <c r="H310" s="43" t="s">
        <v>931</v>
      </c>
      <c r="I310" s="35" t="str">
        <f t="shared" si="15"/>
        <v>*</v>
      </c>
      <c r="J310" s="20">
        <f t="shared" si="18"/>
        <v>25.970584780799996</v>
      </c>
      <c r="K310" s="19">
        <v>1.696</v>
      </c>
      <c r="L310" s="20">
        <v>9</v>
      </c>
      <c r="M310" s="18">
        <v>0.84799999999999998</v>
      </c>
      <c r="N310" s="18">
        <v>1.92</v>
      </c>
      <c r="O310" s="18">
        <v>1.0449999999999999</v>
      </c>
      <c r="P310" s="20">
        <f t="array" ref="P310">SUBTOTAL(2,F310)</f>
        <v>0</v>
      </c>
    </row>
    <row r="311" spans="1:17" ht="180" x14ac:dyDescent="0.25">
      <c r="A311" s="21"/>
      <c r="B311" s="23" t="s">
        <v>192</v>
      </c>
      <c r="C311" s="22" t="s">
        <v>13</v>
      </c>
      <c r="D311" s="22" t="s">
        <v>924</v>
      </c>
      <c r="E311" s="22" t="s">
        <v>1190</v>
      </c>
      <c r="F311" s="46" t="s">
        <v>822</v>
      </c>
      <c r="G311" s="22" t="s">
        <v>929</v>
      </c>
      <c r="H311" s="43" t="s">
        <v>931</v>
      </c>
      <c r="I311" s="35" t="str">
        <f t="shared" ref="I311:I374" si="19">IF(J311&gt;=1000,"***",(IF(J311&lt;100,"*","**")))</f>
        <v>*</v>
      </c>
      <c r="J311" s="20">
        <f t="shared" si="18"/>
        <v>25.970584780799996</v>
      </c>
      <c r="K311" s="19">
        <v>1.696</v>
      </c>
      <c r="L311" s="20">
        <v>9</v>
      </c>
      <c r="M311" s="18">
        <v>0.84799999999999998</v>
      </c>
      <c r="N311" s="18">
        <v>1.92</v>
      </c>
      <c r="O311" s="18">
        <v>1.0449999999999999</v>
      </c>
      <c r="P311" s="20">
        <f t="array" ref="P311">SUBTOTAL(2,F311)</f>
        <v>0</v>
      </c>
    </row>
    <row r="312" spans="1:17" ht="180" x14ac:dyDescent="0.25">
      <c r="A312" s="15"/>
      <c r="B312" s="23" t="s">
        <v>192</v>
      </c>
      <c r="C312" s="22" t="s">
        <v>13</v>
      </c>
      <c r="D312" s="22" t="s">
        <v>925</v>
      </c>
      <c r="E312" s="22" t="s">
        <v>1190</v>
      </c>
      <c r="F312" s="46" t="s">
        <v>822</v>
      </c>
      <c r="G312" s="22" t="s">
        <v>929</v>
      </c>
      <c r="H312" s="43" t="s">
        <v>931</v>
      </c>
      <c r="I312" s="35" t="str">
        <f t="shared" si="19"/>
        <v>*</v>
      </c>
      <c r="J312" s="20">
        <f t="shared" si="18"/>
        <v>25.970584780799996</v>
      </c>
      <c r="K312" s="19">
        <v>1.696</v>
      </c>
      <c r="L312" s="20">
        <v>9</v>
      </c>
      <c r="M312" s="18">
        <v>0.84799999999999998</v>
      </c>
      <c r="N312" s="18">
        <v>1.92</v>
      </c>
      <c r="O312" s="18">
        <v>1.0449999999999999</v>
      </c>
      <c r="P312" s="20">
        <f t="array" ref="P312">SUBTOTAL(2,F312)</f>
        <v>0</v>
      </c>
    </row>
    <row r="313" spans="1:17" ht="180" x14ac:dyDescent="0.25">
      <c r="A313" s="15"/>
      <c r="B313" s="23" t="s">
        <v>192</v>
      </c>
      <c r="C313" s="22" t="s">
        <v>13</v>
      </c>
      <c r="D313" s="22" t="s">
        <v>926</v>
      </c>
      <c r="E313" s="22" t="s">
        <v>1190</v>
      </c>
      <c r="F313" s="46" t="s">
        <v>822</v>
      </c>
      <c r="G313" s="22" t="s">
        <v>929</v>
      </c>
      <c r="H313" s="43" t="s">
        <v>931</v>
      </c>
      <c r="I313" s="35" t="str">
        <f t="shared" si="19"/>
        <v>*</v>
      </c>
      <c r="J313" s="20">
        <f t="shared" si="18"/>
        <v>25.970584780799996</v>
      </c>
      <c r="K313" s="19">
        <v>1.696</v>
      </c>
      <c r="L313" s="20">
        <v>9</v>
      </c>
      <c r="M313" s="18">
        <v>0.84799999999999998</v>
      </c>
      <c r="N313" s="18">
        <v>1.92</v>
      </c>
      <c r="O313" s="18">
        <v>1.0449999999999999</v>
      </c>
      <c r="P313" s="20">
        <f t="array" ref="P313">SUBTOTAL(2,F313)</f>
        <v>0</v>
      </c>
    </row>
    <row r="314" spans="1:17" ht="180" x14ac:dyDescent="0.25">
      <c r="A314" s="15"/>
      <c r="B314" s="23" t="s">
        <v>192</v>
      </c>
      <c r="C314" s="22" t="s">
        <v>13</v>
      </c>
      <c r="D314" s="22" t="s">
        <v>923</v>
      </c>
      <c r="E314" s="22" t="s">
        <v>928</v>
      </c>
      <c r="F314" s="46">
        <v>0</v>
      </c>
      <c r="G314" s="22" t="s">
        <v>929</v>
      </c>
      <c r="H314" s="43" t="s">
        <v>931</v>
      </c>
      <c r="I314" s="35" t="str">
        <f t="shared" si="19"/>
        <v>*</v>
      </c>
      <c r="J314" s="20">
        <f t="shared" si="18"/>
        <v>25.970584780799996</v>
      </c>
      <c r="K314" s="19">
        <v>1.696</v>
      </c>
      <c r="L314" s="20">
        <v>9</v>
      </c>
      <c r="M314" s="18">
        <v>0.84799999999999998</v>
      </c>
      <c r="N314" s="18">
        <v>1.92</v>
      </c>
      <c r="O314" s="18">
        <v>1.0449999999999999</v>
      </c>
      <c r="P314" s="20">
        <f t="array" ref="P314">SUBTOTAL(2,F314)</f>
        <v>1</v>
      </c>
    </row>
    <row r="315" spans="1:17" ht="150" x14ac:dyDescent="0.25">
      <c r="A315" s="17"/>
      <c r="B315" s="23" t="s">
        <v>445</v>
      </c>
      <c r="C315" s="22" t="s">
        <v>34</v>
      </c>
      <c r="D315" s="22" t="s">
        <v>689</v>
      </c>
      <c r="E315" s="22" t="s">
        <v>1012</v>
      </c>
      <c r="F315" s="46">
        <v>2</v>
      </c>
      <c r="G315" s="22" t="s">
        <v>691</v>
      </c>
      <c r="H315" s="43" t="s">
        <v>133</v>
      </c>
      <c r="I315" s="35" t="str">
        <f t="shared" si="19"/>
        <v>*</v>
      </c>
      <c r="J315" s="20">
        <f t="shared" si="18"/>
        <v>25.622538359999993</v>
      </c>
      <c r="K315" s="19">
        <v>2.0259999999999998</v>
      </c>
      <c r="L315" s="20">
        <v>8</v>
      </c>
      <c r="M315" s="19">
        <v>0.79500000000000004</v>
      </c>
      <c r="N315" s="19">
        <v>2.0499999999999998</v>
      </c>
      <c r="O315" s="19">
        <v>0.97</v>
      </c>
      <c r="P315" s="20">
        <f t="array" ref="P315">SUBTOTAL(2,F315)</f>
        <v>1</v>
      </c>
    </row>
    <row r="316" spans="1:17" ht="150" x14ac:dyDescent="0.25">
      <c r="A316" s="17"/>
      <c r="B316" s="23" t="s">
        <v>445</v>
      </c>
      <c r="C316" s="22" t="s">
        <v>247</v>
      </c>
      <c r="D316" s="22" t="s">
        <v>739</v>
      </c>
      <c r="E316" s="22" t="s">
        <v>738</v>
      </c>
      <c r="F316" s="46">
        <v>0</v>
      </c>
      <c r="G316" s="22" t="s">
        <v>135</v>
      </c>
      <c r="H316" s="43" t="s">
        <v>133</v>
      </c>
      <c r="I316" s="35" t="str">
        <f t="shared" si="19"/>
        <v>*</v>
      </c>
      <c r="J316" s="20">
        <f t="shared" si="18"/>
        <v>25.622538359999993</v>
      </c>
      <c r="K316" s="19">
        <v>2.0259999999999998</v>
      </c>
      <c r="L316" s="20">
        <v>8</v>
      </c>
      <c r="M316" s="19">
        <v>0.79500000000000004</v>
      </c>
      <c r="N316" s="19">
        <v>2.0499999999999998</v>
      </c>
      <c r="O316" s="19">
        <v>0.97</v>
      </c>
      <c r="P316" s="20">
        <f t="array" ref="P316">SUBTOTAL(2,F316)</f>
        <v>1</v>
      </c>
      <c r="Q316" s="15"/>
    </row>
    <row r="317" spans="1:17" ht="90" x14ac:dyDescent="0.25">
      <c r="A317" s="17"/>
      <c r="B317" s="23" t="s">
        <v>445</v>
      </c>
      <c r="C317" s="22" t="s">
        <v>34</v>
      </c>
      <c r="D317" s="22" t="s">
        <v>688</v>
      </c>
      <c r="E317" s="22" t="s">
        <v>690</v>
      </c>
      <c r="F317" s="46">
        <v>0</v>
      </c>
      <c r="G317" s="22" t="s">
        <v>879</v>
      </c>
      <c r="H317" s="43" t="s">
        <v>134</v>
      </c>
      <c r="I317" s="35" t="str">
        <f t="shared" si="19"/>
        <v>*</v>
      </c>
      <c r="J317" s="20">
        <f t="shared" si="18"/>
        <v>25.222912639199997</v>
      </c>
      <c r="K317" s="19">
        <v>1.395</v>
      </c>
      <c r="L317" s="20">
        <v>31</v>
      </c>
      <c r="M317" s="19">
        <v>0.59199999999999997</v>
      </c>
      <c r="N317" s="19">
        <v>1.23</v>
      </c>
      <c r="O317" s="19">
        <v>0.80100000000000005</v>
      </c>
      <c r="P317" s="20">
        <f t="array" ref="P317">SUBTOTAL(2,F317)</f>
        <v>1</v>
      </c>
      <c r="Q317" s="15"/>
    </row>
    <row r="318" spans="1:17" ht="90" x14ac:dyDescent="0.25">
      <c r="A318" s="17"/>
      <c r="B318" s="23" t="s">
        <v>445</v>
      </c>
      <c r="C318" s="22" t="s">
        <v>36</v>
      </c>
      <c r="D318" s="22" t="s">
        <v>1010</v>
      </c>
      <c r="E318" s="22" t="s">
        <v>724</v>
      </c>
      <c r="F318" s="46">
        <v>0</v>
      </c>
      <c r="G318" s="22" t="s">
        <v>5</v>
      </c>
      <c r="H318" s="43" t="s">
        <v>134</v>
      </c>
      <c r="I318" s="35" t="str">
        <f t="shared" si="19"/>
        <v>*</v>
      </c>
      <c r="J318" s="20">
        <f t="shared" si="18"/>
        <v>25.222912639199997</v>
      </c>
      <c r="K318" s="19">
        <v>1.395</v>
      </c>
      <c r="L318" s="20">
        <v>31</v>
      </c>
      <c r="M318" s="19">
        <v>0.59199999999999997</v>
      </c>
      <c r="N318" s="19">
        <v>1.23</v>
      </c>
      <c r="O318" s="19">
        <v>0.80100000000000005</v>
      </c>
      <c r="P318" s="20">
        <f t="array" ref="P318">SUBTOTAL(2,F318)</f>
        <v>1</v>
      </c>
      <c r="Q318" s="15"/>
    </row>
    <row r="319" spans="1:17" ht="136.5" customHeight="1" x14ac:dyDescent="0.25">
      <c r="A319" s="15"/>
      <c r="B319" s="23" t="s">
        <v>187</v>
      </c>
      <c r="C319" s="22" t="s">
        <v>43</v>
      </c>
      <c r="D319" s="22" t="s">
        <v>790</v>
      </c>
      <c r="E319" s="22" t="s">
        <v>791</v>
      </c>
      <c r="F319" s="46" t="s">
        <v>822</v>
      </c>
      <c r="G319" s="22" t="s">
        <v>49</v>
      </c>
      <c r="H319" s="43" t="s">
        <v>24</v>
      </c>
      <c r="I319" s="35" t="str">
        <f t="shared" si="19"/>
        <v>*</v>
      </c>
      <c r="J319" s="20">
        <f t="shared" si="18"/>
        <v>25.068980890799995</v>
      </c>
      <c r="K319" s="19">
        <v>1.849</v>
      </c>
      <c r="L319" s="20">
        <v>11</v>
      </c>
      <c r="M319" s="19">
        <v>0.82899999999999996</v>
      </c>
      <c r="N319" s="19">
        <v>1.68</v>
      </c>
      <c r="O319" s="19">
        <v>0.88500000000000001</v>
      </c>
      <c r="P319" s="20">
        <f t="array" ref="P319">SUBTOTAL(2,F319)</f>
        <v>0</v>
      </c>
      <c r="Q319" s="15"/>
    </row>
    <row r="320" spans="1:17" ht="131.25" customHeight="1" x14ac:dyDescent="0.25">
      <c r="A320" s="15"/>
      <c r="B320" s="23" t="s">
        <v>187</v>
      </c>
      <c r="C320" s="22" t="s">
        <v>44</v>
      </c>
      <c r="D320" s="22" t="s">
        <v>616</v>
      </c>
      <c r="E320" s="22" t="s">
        <v>1016</v>
      </c>
      <c r="F320" s="46" t="s">
        <v>1100</v>
      </c>
      <c r="G320" s="22" t="s">
        <v>49</v>
      </c>
      <c r="H320" s="43" t="s">
        <v>24</v>
      </c>
      <c r="I320" s="35" t="str">
        <f t="shared" si="19"/>
        <v>*</v>
      </c>
      <c r="J320" s="20">
        <f t="shared" si="18"/>
        <v>25.068980890799995</v>
      </c>
      <c r="K320" s="19">
        <v>1.849</v>
      </c>
      <c r="L320" s="20">
        <v>11</v>
      </c>
      <c r="M320" s="19">
        <v>0.82899999999999996</v>
      </c>
      <c r="N320" s="19">
        <v>1.68</v>
      </c>
      <c r="O320" s="19">
        <v>0.88500000000000001</v>
      </c>
      <c r="P320" s="20">
        <f t="array" ref="P320">SUBTOTAL(2,F320)</f>
        <v>0</v>
      </c>
      <c r="Q320" s="15"/>
    </row>
    <row r="321" spans="1:17" ht="126" x14ac:dyDescent="0.25">
      <c r="A321" s="15"/>
      <c r="B321" s="23" t="s">
        <v>187</v>
      </c>
      <c r="C321" s="22" t="s">
        <v>37</v>
      </c>
      <c r="D321" s="22" t="s">
        <v>524</v>
      </c>
      <c r="E321" s="22" t="s">
        <v>523</v>
      </c>
      <c r="F321" s="46">
        <v>5.9</v>
      </c>
      <c r="G321" s="22" t="s">
        <v>876</v>
      </c>
      <c r="H321" s="43" t="s">
        <v>24</v>
      </c>
      <c r="I321" s="35" t="str">
        <f t="shared" si="19"/>
        <v>*</v>
      </c>
      <c r="J321" s="20">
        <f t="shared" si="18"/>
        <v>25.068980890799995</v>
      </c>
      <c r="K321" s="19">
        <v>1.849</v>
      </c>
      <c r="L321" s="20">
        <v>11</v>
      </c>
      <c r="M321" s="19">
        <v>0.82899999999999996</v>
      </c>
      <c r="N321" s="19">
        <v>1.68</v>
      </c>
      <c r="O321" s="19">
        <v>0.88500000000000001</v>
      </c>
      <c r="P321" s="20">
        <f t="array" ref="P321">SUBTOTAL(2,F321)</f>
        <v>1</v>
      </c>
    </row>
    <row r="322" spans="1:17" ht="105" x14ac:dyDescent="0.25">
      <c r="A322" s="15"/>
      <c r="B322" s="23" t="s">
        <v>187</v>
      </c>
      <c r="C322" s="22" t="s">
        <v>37</v>
      </c>
      <c r="D322" s="22" t="s">
        <v>522</v>
      </c>
      <c r="E322" s="22" t="s">
        <v>523</v>
      </c>
      <c r="F322" s="46">
        <v>5.9</v>
      </c>
      <c r="G322" s="22" t="s">
        <v>48</v>
      </c>
      <c r="H322" s="43" t="s">
        <v>24</v>
      </c>
      <c r="I322" s="35" t="str">
        <f t="shared" si="19"/>
        <v>*</v>
      </c>
      <c r="J322" s="20">
        <f t="shared" si="18"/>
        <v>25.068980890799995</v>
      </c>
      <c r="K322" s="19">
        <v>1.849</v>
      </c>
      <c r="L322" s="20">
        <v>11</v>
      </c>
      <c r="M322" s="19">
        <v>0.82899999999999996</v>
      </c>
      <c r="N322" s="19">
        <v>1.68</v>
      </c>
      <c r="O322" s="19">
        <v>0.88500000000000001</v>
      </c>
      <c r="P322" s="20">
        <f t="array" ref="P322">SUBTOTAL(2,F322)</f>
        <v>1</v>
      </c>
    </row>
    <row r="323" spans="1:17" ht="105" x14ac:dyDescent="0.25">
      <c r="A323" s="17"/>
      <c r="B323" s="23" t="s">
        <v>187</v>
      </c>
      <c r="C323" s="22" t="s">
        <v>37</v>
      </c>
      <c r="D323" s="22" t="s">
        <v>522</v>
      </c>
      <c r="E323" s="22" t="s">
        <v>523</v>
      </c>
      <c r="F323" s="46">
        <v>5.9</v>
      </c>
      <c r="G323" s="22" t="s">
        <v>877</v>
      </c>
      <c r="H323" s="43" t="s">
        <v>24</v>
      </c>
      <c r="I323" s="35" t="str">
        <f t="shared" si="19"/>
        <v>*</v>
      </c>
      <c r="J323" s="20">
        <f t="shared" si="18"/>
        <v>25.068980890799995</v>
      </c>
      <c r="K323" s="19">
        <v>1.849</v>
      </c>
      <c r="L323" s="20">
        <v>11</v>
      </c>
      <c r="M323" s="19">
        <v>0.82899999999999996</v>
      </c>
      <c r="N323" s="19">
        <v>1.68</v>
      </c>
      <c r="O323" s="19">
        <v>0.88500000000000001</v>
      </c>
      <c r="P323" s="20">
        <f t="array" ref="P323">SUBTOTAL(2,F323)</f>
        <v>1</v>
      </c>
    </row>
    <row r="324" spans="1:17" ht="105" x14ac:dyDescent="0.25">
      <c r="A324" s="17"/>
      <c r="B324" s="23" t="s">
        <v>187</v>
      </c>
      <c r="C324" s="22" t="s">
        <v>37</v>
      </c>
      <c r="D324" s="22" t="s">
        <v>525</v>
      </c>
      <c r="E324" s="22" t="s">
        <v>523</v>
      </c>
      <c r="F324" s="46">
        <v>5.9</v>
      </c>
      <c r="G324" s="22" t="s">
        <v>878</v>
      </c>
      <c r="H324" s="43" t="s">
        <v>24</v>
      </c>
      <c r="I324" s="35" t="str">
        <f t="shared" si="19"/>
        <v>*</v>
      </c>
      <c r="J324" s="20">
        <f t="shared" si="18"/>
        <v>25.068980890799995</v>
      </c>
      <c r="K324" s="19">
        <v>1.849</v>
      </c>
      <c r="L324" s="20">
        <v>11</v>
      </c>
      <c r="M324" s="19">
        <v>0.82899999999999996</v>
      </c>
      <c r="N324" s="19">
        <v>1.68</v>
      </c>
      <c r="O324" s="19">
        <v>0.88500000000000001</v>
      </c>
      <c r="P324" s="20">
        <f t="array" ref="P324">SUBTOTAL(2,F324)</f>
        <v>1</v>
      </c>
    </row>
    <row r="325" spans="1:17" ht="105" x14ac:dyDescent="0.25">
      <c r="A325" s="15"/>
      <c r="B325" s="23" t="s">
        <v>187</v>
      </c>
      <c r="C325" s="22" t="s">
        <v>37</v>
      </c>
      <c r="D325" s="22" t="s">
        <v>512</v>
      </c>
      <c r="E325" s="22" t="s">
        <v>511</v>
      </c>
      <c r="F325" s="46">
        <v>4.4000000000000004</v>
      </c>
      <c r="G325" s="22" t="s">
        <v>48</v>
      </c>
      <c r="H325" s="43" t="s">
        <v>24</v>
      </c>
      <c r="I325" s="35" t="str">
        <f t="shared" si="19"/>
        <v>*</v>
      </c>
      <c r="J325" s="20">
        <f t="shared" si="18"/>
        <v>25.068980890799995</v>
      </c>
      <c r="K325" s="19">
        <v>1.849</v>
      </c>
      <c r="L325" s="20">
        <v>11</v>
      </c>
      <c r="M325" s="19">
        <v>0.82899999999999996</v>
      </c>
      <c r="N325" s="19">
        <v>1.68</v>
      </c>
      <c r="O325" s="19">
        <v>0.88500000000000001</v>
      </c>
      <c r="P325" s="20">
        <f t="array" ref="P325">SUBTOTAL(2,F325)</f>
        <v>1</v>
      </c>
    </row>
    <row r="326" spans="1:17" ht="105" x14ac:dyDescent="0.25">
      <c r="A326" s="17"/>
      <c r="B326" s="23" t="s">
        <v>187</v>
      </c>
      <c r="C326" s="22" t="s">
        <v>37</v>
      </c>
      <c r="D326" s="22" t="s">
        <v>512</v>
      </c>
      <c r="E326" s="22" t="s">
        <v>513</v>
      </c>
      <c r="F326" s="46">
        <v>4.0999999999999996</v>
      </c>
      <c r="G326" s="22" t="s">
        <v>877</v>
      </c>
      <c r="H326" s="43" t="s">
        <v>24</v>
      </c>
      <c r="I326" s="35" t="str">
        <f t="shared" si="19"/>
        <v>*</v>
      </c>
      <c r="J326" s="20">
        <f t="shared" ref="J326:J357" si="20">K326*L326*M326*N326*O326</f>
        <v>25.068980890799995</v>
      </c>
      <c r="K326" s="19">
        <v>1.849</v>
      </c>
      <c r="L326" s="20">
        <v>11</v>
      </c>
      <c r="M326" s="19">
        <v>0.82899999999999996</v>
      </c>
      <c r="N326" s="19">
        <v>1.68</v>
      </c>
      <c r="O326" s="19">
        <v>0.88500000000000001</v>
      </c>
      <c r="P326" s="20">
        <f t="array" ref="P326">SUBTOTAL(2,F326)</f>
        <v>1</v>
      </c>
    </row>
    <row r="327" spans="1:17" ht="105" x14ac:dyDescent="0.25">
      <c r="A327" s="17"/>
      <c r="B327" s="23" t="s">
        <v>187</v>
      </c>
      <c r="C327" s="22" t="s">
        <v>37</v>
      </c>
      <c r="D327" s="22" t="s">
        <v>512</v>
      </c>
      <c r="E327" s="22" t="s">
        <v>514</v>
      </c>
      <c r="F327" s="46">
        <v>4</v>
      </c>
      <c r="G327" s="22" t="s">
        <v>878</v>
      </c>
      <c r="H327" s="43" t="s">
        <v>24</v>
      </c>
      <c r="I327" s="35" t="str">
        <f t="shared" si="19"/>
        <v>*</v>
      </c>
      <c r="J327" s="20">
        <f t="shared" si="20"/>
        <v>25.068980890799995</v>
      </c>
      <c r="K327" s="19">
        <v>1.849</v>
      </c>
      <c r="L327" s="20">
        <v>11</v>
      </c>
      <c r="M327" s="19">
        <v>0.82899999999999996</v>
      </c>
      <c r="N327" s="19">
        <v>1.68</v>
      </c>
      <c r="O327" s="19">
        <v>0.88500000000000001</v>
      </c>
      <c r="P327" s="20">
        <f t="array" ref="P327">SUBTOTAL(2,F327)</f>
        <v>1</v>
      </c>
    </row>
    <row r="328" spans="1:17" ht="105" x14ac:dyDescent="0.25">
      <c r="A328" s="17"/>
      <c r="B328" s="23" t="s">
        <v>187</v>
      </c>
      <c r="C328" s="22" t="s">
        <v>37</v>
      </c>
      <c r="D328" s="22" t="s">
        <v>512</v>
      </c>
      <c r="E328" s="22" t="s">
        <v>515</v>
      </c>
      <c r="F328" s="46">
        <v>3.5</v>
      </c>
      <c r="G328" s="22" t="s">
        <v>49</v>
      </c>
      <c r="H328" s="43" t="s">
        <v>24</v>
      </c>
      <c r="I328" s="35" t="str">
        <f t="shared" si="19"/>
        <v>*</v>
      </c>
      <c r="J328" s="20">
        <f t="shared" si="20"/>
        <v>25.068980890799995</v>
      </c>
      <c r="K328" s="19">
        <v>1.849</v>
      </c>
      <c r="L328" s="20">
        <v>11</v>
      </c>
      <c r="M328" s="19">
        <v>0.82899999999999996</v>
      </c>
      <c r="N328" s="19">
        <v>1.68</v>
      </c>
      <c r="O328" s="19">
        <v>0.88500000000000001</v>
      </c>
      <c r="P328" s="20">
        <f t="array" ref="P328">SUBTOTAL(2,F328)</f>
        <v>1</v>
      </c>
    </row>
    <row r="329" spans="1:17" ht="105" x14ac:dyDescent="0.25">
      <c r="A329" s="17"/>
      <c r="B329" s="23" t="s">
        <v>187</v>
      </c>
      <c r="C329" s="22" t="s">
        <v>37</v>
      </c>
      <c r="D329" s="22" t="s">
        <v>522</v>
      </c>
      <c r="E329" s="22" t="s">
        <v>526</v>
      </c>
      <c r="F329" s="46">
        <v>3</v>
      </c>
      <c r="G329" s="22" t="s">
        <v>49</v>
      </c>
      <c r="H329" s="43" t="s">
        <v>24</v>
      </c>
      <c r="I329" s="35" t="str">
        <f t="shared" si="19"/>
        <v>*</v>
      </c>
      <c r="J329" s="20">
        <f t="shared" si="20"/>
        <v>25.068980890799995</v>
      </c>
      <c r="K329" s="19">
        <v>1.849</v>
      </c>
      <c r="L329" s="20">
        <v>11</v>
      </c>
      <c r="M329" s="19">
        <v>0.82899999999999996</v>
      </c>
      <c r="N329" s="19">
        <v>1.68</v>
      </c>
      <c r="O329" s="19">
        <v>0.88500000000000001</v>
      </c>
      <c r="P329" s="20">
        <f t="array" ref="P329">SUBTOTAL(2,F329)</f>
        <v>1</v>
      </c>
    </row>
    <row r="330" spans="1:17" ht="105" x14ac:dyDescent="0.25">
      <c r="A330" s="17"/>
      <c r="B330" s="23" t="s">
        <v>187</v>
      </c>
      <c r="C330" s="22" t="s">
        <v>37</v>
      </c>
      <c r="D330" s="22" t="s">
        <v>536</v>
      </c>
      <c r="E330" s="22" t="s">
        <v>535</v>
      </c>
      <c r="F330" s="46">
        <v>0.6</v>
      </c>
      <c r="G330" s="22" t="s">
        <v>877</v>
      </c>
      <c r="H330" s="43" t="s">
        <v>24</v>
      </c>
      <c r="I330" s="35" t="str">
        <f t="shared" si="19"/>
        <v>*</v>
      </c>
      <c r="J330" s="20">
        <f t="shared" si="20"/>
        <v>25.068980890799995</v>
      </c>
      <c r="K330" s="19">
        <v>1.849</v>
      </c>
      <c r="L330" s="20">
        <v>11</v>
      </c>
      <c r="M330" s="19">
        <v>0.82899999999999996</v>
      </c>
      <c r="N330" s="19">
        <v>1.68</v>
      </c>
      <c r="O330" s="19">
        <v>0.88500000000000001</v>
      </c>
      <c r="P330" s="20">
        <f t="array" ref="P330">SUBTOTAL(2,F330)</f>
        <v>1</v>
      </c>
    </row>
    <row r="331" spans="1:17" ht="105" x14ac:dyDescent="0.25">
      <c r="A331" s="17"/>
      <c r="B331" s="23" t="s">
        <v>187</v>
      </c>
      <c r="C331" s="22" t="s">
        <v>37</v>
      </c>
      <c r="D331" s="22" t="s">
        <v>533</v>
      </c>
      <c r="E331" s="22" t="s">
        <v>534</v>
      </c>
      <c r="F331" s="46">
        <v>0.56000000000000005</v>
      </c>
      <c r="G331" s="22" t="s">
        <v>49</v>
      </c>
      <c r="H331" s="43" t="s">
        <v>24</v>
      </c>
      <c r="I331" s="35" t="str">
        <f t="shared" si="19"/>
        <v>*</v>
      </c>
      <c r="J331" s="20">
        <f t="shared" si="20"/>
        <v>25.068980890799995</v>
      </c>
      <c r="K331" s="19">
        <v>1.849</v>
      </c>
      <c r="L331" s="20">
        <v>11</v>
      </c>
      <c r="M331" s="19">
        <v>0.82899999999999996</v>
      </c>
      <c r="N331" s="19">
        <v>1.68</v>
      </c>
      <c r="O331" s="19">
        <v>0.88500000000000001</v>
      </c>
      <c r="P331" s="20">
        <f t="array" ref="P331">SUBTOTAL(2,F331)</f>
        <v>1</v>
      </c>
    </row>
    <row r="332" spans="1:17" ht="105" x14ac:dyDescent="0.25">
      <c r="A332" s="15"/>
      <c r="B332" s="23" t="s">
        <v>187</v>
      </c>
      <c r="C332" s="22" t="s">
        <v>37</v>
      </c>
      <c r="D332" s="22" t="s">
        <v>527</v>
      </c>
      <c r="E332" s="22" t="s">
        <v>528</v>
      </c>
      <c r="F332" s="46">
        <v>0.55000000000000004</v>
      </c>
      <c r="G332" s="22" t="s">
        <v>877</v>
      </c>
      <c r="H332" s="43" t="s">
        <v>24</v>
      </c>
      <c r="I332" s="35" t="str">
        <f t="shared" si="19"/>
        <v>*</v>
      </c>
      <c r="J332" s="20">
        <f t="shared" si="20"/>
        <v>25.068980890799995</v>
      </c>
      <c r="K332" s="19">
        <v>1.849</v>
      </c>
      <c r="L332" s="20">
        <v>11</v>
      </c>
      <c r="M332" s="19">
        <v>0.82899999999999996</v>
      </c>
      <c r="N332" s="19">
        <v>1.68</v>
      </c>
      <c r="O332" s="19">
        <v>0.88500000000000001</v>
      </c>
      <c r="P332" s="20">
        <f t="array" ref="P332">SUBTOTAL(2,F332)</f>
        <v>1</v>
      </c>
    </row>
    <row r="333" spans="1:17" ht="105" x14ac:dyDescent="0.25">
      <c r="A333" s="15"/>
      <c r="B333" s="23" t="s">
        <v>187</v>
      </c>
      <c r="C333" s="22" t="s">
        <v>37</v>
      </c>
      <c r="D333" s="22" t="s">
        <v>530</v>
      </c>
      <c r="E333" s="22" t="s">
        <v>531</v>
      </c>
      <c r="F333" s="46">
        <v>0.54</v>
      </c>
      <c r="G333" s="22" t="s">
        <v>878</v>
      </c>
      <c r="H333" s="43" t="s">
        <v>24</v>
      </c>
      <c r="I333" s="35" t="str">
        <f t="shared" si="19"/>
        <v>*</v>
      </c>
      <c r="J333" s="20">
        <f t="shared" si="20"/>
        <v>25.068980890799995</v>
      </c>
      <c r="K333" s="19">
        <v>1.849</v>
      </c>
      <c r="L333" s="20">
        <v>11</v>
      </c>
      <c r="M333" s="19">
        <v>0.82899999999999996</v>
      </c>
      <c r="N333" s="19">
        <v>1.68</v>
      </c>
      <c r="O333" s="19">
        <v>0.88500000000000001</v>
      </c>
      <c r="P333" s="20">
        <f t="array" ref="P333">SUBTOTAL(2,F333)</f>
        <v>1</v>
      </c>
    </row>
    <row r="334" spans="1:17" ht="105" x14ac:dyDescent="0.25">
      <c r="A334" s="15"/>
      <c r="B334" s="23" t="s">
        <v>187</v>
      </c>
      <c r="C334" s="22" t="s">
        <v>37</v>
      </c>
      <c r="D334" s="22" t="s">
        <v>529</v>
      </c>
      <c r="E334" s="22" t="s">
        <v>532</v>
      </c>
      <c r="F334" s="46">
        <v>0.53</v>
      </c>
      <c r="G334" s="22" t="s">
        <v>48</v>
      </c>
      <c r="H334" s="43" t="s">
        <v>24</v>
      </c>
      <c r="I334" s="35" t="str">
        <f t="shared" si="19"/>
        <v>*</v>
      </c>
      <c r="J334" s="20">
        <f t="shared" si="20"/>
        <v>25.068980890799995</v>
      </c>
      <c r="K334" s="19">
        <v>1.849</v>
      </c>
      <c r="L334" s="20">
        <v>11</v>
      </c>
      <c r="M334" s="19">
        <v>0.82899999999999996</v>
      </c>
      <c r="N334" s="19">
        <v>1.68</v>
      </c>
      <c r="O334" s="19">
        <v>0.88500000000000001</v>
      </c>
      <c r="P334" s="20">
        <f t="array" ref="P334">SUBTOTAL(2,F334)</f>
        <v>1</v>
      </c>
    </row>
    <row r="335" spans="1:17" ht="105" x14ac:dyDescent="0.25">
      <c r="A335" s="15"/>
      <c r="B335" s="23" t="s">
        <v>187</v>
      </c>
      <c r="C335" s="22" t="s">
        <v>37</v>
      </c>
      <c r="D335" s="22" t="s">
        <v>518</v>
      </c>
      <c r="E335" s="22" t="s">
        <v>521</v>
      </c>
      <c r="F335" s="46">
        <v>0.48</v>
      </c>
      <c r="G335" s="22" t="s">
        <v>877</v>
      </c>
      <c r="H335" s="43" t="s">
        <v>24</v>
      </c>
      <c r="I335" s="35" t="str">
        <f t="shared" si="19"/>
        <v>*</v>
      </c>
      <c r="J335" s="20">
        <f t="shared" si="20"/>
        <v>25.068980890799995</v>
      </c>
      <c r="K335" s="19">
        <v>1.849</v>
      </c>
      <c r="L335" s="20">
        <v>11</v>
      </c>
      <c r="M335" s="19">
        <v>0.82899999999999996</v>
      </c>
      <c r="N335" s="19">
        <v>1.68</v>
      </c>
      <c r="O335" s="19">
        <v>0.88500000000000001</v>
      </c>
      <c r="P335" s="20">
        <f t="array" ref="P335">SUBTOTAL(2,F335)</f>
        <v>1</v>
      </c>
      <c r="Q335" s="15"/>
    </row>
    <row r="336" spans="1:17" ht="105" x14ac:dyDescent="0.25">
      <c r="A336" s="15"/>
      <c r="B336" s="23" t="s">
        <v>187</v>
      </c>
      <c r="C336" s="22" t="s">
        <v>37</v>
      </c>
      <c r="D336" s="22" t="s">
        <v>516</v>
      </c>
      <c r="E336" s="22" t="s">
        <v>517</v>
      </c>
      <c r="F336" s="46">
        <v>0.47</v>
      </c>
      <c r="G336" s="22" t="s">
        <v>878</v>
      </c>
      <c r="H336" s="43" t="s">
        <v>24</v>
      </c>
      <c r="I336" s="35" t="str">
        <f t="shared" si="19"/>
        <v>*</v>
      </c>
      <c r="J336" s="20">
        <f t="shared" si="20"/>
        <v>25.068980890799995</v>
      </c>
      <c r="K336" s="19">
        <v>1.849</v>
      </c>
      <c r="L336" s="20">
        <v>11</v>
      </c>
      <c r="M336" s="19">
        <v>0.82899999999999996</v>
      </c>
      <c r="N336" s="19">
        <v>1.68</v>
      </c>
      <c r="O336" s="19">
        <v>0.88500000000000001</v>
      </c>
      <c r="P336" s="20">
        <f t="array" ref="P336">SUBTOTAL(2,F336)</f>
        <v>1</v>
      </c>
      <c r="Q336" s="15"/>
    </row>
    <row r="337" spans="1:17" ht="105" x14ac:dyDescent="0.25">
      <c r="A337" s="15"/>
      <c r="B337" s="23" t="s">
        <v>187</v>
      </c>
      <c r="C337" s="22" t="s">
        <v>37</v>
      </c>
      <c r="D337" s="22" t="s">
        <v>527</v>
      </c>
      <c r="E337" s="22" t="s">
        <v>314</v>
      </c>
      <c r="F337" s="46">
        <v>0.46</v>
      </c>
      <c r="G337" s="22" t="s">
        <v>49</v>
      </c>
      <c r="H337" s="43" t="s">
        <v>24</v>
      </c>
      <c r="I337" s="35" t="str">
        <f t="shared" si="19"/>
        <v>*</v>
      </c>
      <c r="J337" s="20">
        <f t="shared" si="20"/>
        <v>25.068980890799995</v>
      </c>
      <c r="K337" s="19">
        <v>1.849</v>
      </c>
      <c r="L337" s="20">
        <v>11</v>
      </c>
      <c r="M337" s="19">
        <v>0.82899999999999996</v>
      </c>
      <c r="N337" s="19">
        <v>1.68</v>
      </c>
      <c r="O337" s="19">
        <v>0.88500000000000001</v>
      </c>
      <c r="P337" s="20">
        <f t="array" ref="P337">SUBTOTAL(2,F337)</f>
        <v>1</v>
      </c>
      <c r="Q337" s="15"/>
    </row>
    <row r="338" spans="1:17" ht="105" x14ac:dyDescent="0.25">
      <c r="A338" s="15"/>
      <c r="B338" s="23" t="s">
        <v>187</v>
      </c>
      <c r="C338" s="22" t="s">
        <v>37</v>
      </c>
      <c r="D338" s="22" t="s">
        <v>518</v>
      </c>
      <c r="E338" s="22" t="s">
        <v>520</v>
      </c>
      <c r="F338" s="46">
        <v>0.44</v>
      </c>
      <c r="G338" s="22" t="s">
        <v>48</v>
      </c>
      <c r="H338" s="43" t="s">
        <v>24</v>
      </c>
      <c r="I338" s="35" t="str">
        <f t="shared" si="19"/>
        <v>*</v>
      </c>
      <c r="J338" s="20">
        <f t="shared" si="20"/>
        <v>25.068980890799995</v>
      </c>
      <c r="K338" s="19">
        <v>1.849</v>
      </c>
      <c r="L338" s="20">
        <v>11</v>
      </c>
      <c r="M338" s="19">
        <v>0.82899999999999996</v>
      </c>
      <c r="N338" s="19">
        <v>1.68</v>
      </c>
      <c r="O338" s="19">
        <v>0.88500000000000001</v>
      </c>
      <c r="P338" s="20">
        <f t="array" ref="P338">SUBTOTAL(2,F338)</f>
        <v>1</v>
      </c>
      <c r="Q338" s="15"/>
    </row>
    <row r="339" spans="1:17" ht="105" x14ac:dyDescent="0.25">
      <c r="A339" s="15"/>
      <c r="B339" s="23" t="s">
        <v>187</v>
      </c>
      <c r="C339" s="22" t="s">
        <v>37</v>
      </c>
      <c r="D339" s="22" t="s">
        <v>518</v>
      </c>
      <c r="E339" s="22" t="s">
        <v>519</v>
      </c>
      <c r="F339" s="46">
        <v>0.33</v>
      </c>
      <c r="G339" s="22" t="s">
        <v>49</v>
      </c>
      <c r="H339" s="43" t="s">
        <v>24</v>
      </c>
      <c r="I339" s="35" t="str">
        <f t="shared" si="19"/>
        <v>*</v>
      </c>
      <c r="J339" s="20">
        <f t="shared" si="20"/>
        <v>25.068980890799995</v>
      </c>
      <c r="K339" s="19">
        <v>1.849</v>
      </c>
      <c r="L339" s="20">
        <v>11</v>
      </c>
      <c r="M339" s="19">
        <v>0.82899999999999996</v>
      </c>
      <c r="N339" s="19">
        <v>1.68</v>
      </c>
      <c r="O339" s="19">
        <v>0.88500000000000001</v>
      </c>
      <c r="P339" s="20">
        <f t="array" ref="P339">SUBTOTAL(2,F339)</f>
        <v>1</v>
      </c>
      <c r="Q339" s="15"/>
    </row>
    <row r="340" spans="1:17" ht="75" x14ac:dyDescent="0.25">
      <c r="A340" s="15"/>
      <c r="B340" s="23" t="s">
        <v>187</v>
      </c>
      <c r="C340" s="22" t="s">
        <v>34</v>
      </c>
      <c r="D340" s="22" t="s">
        <v>477</v>
      </c>
      <c r="E340" s="22" t="s">
        <v>478</v>
      </c>
      <c r="F340" s="46">
        <v>3</v>
      </c>
      <c r="G340" s="22" t="s">
        <v>854</v>
      </c>
      <c r="H340" s="43" t="s">
        <v>69</v>
      </c>
      <c r="I340" s="35" t="str">
        <f t="shared" si="19"/>
        <v>*</v>
      </c>
      <c r="J340" s="20">
        <f t="shared" si="20"/>
        <v>23.287404784140001</v>
      </c>
      <c r="K340" s="19">
        <v>1.2669999999999999</v>
      </c>
      <c r="L340" s="20">
        <v>46</v>
      </c>
      <c r="M340" s="19">
        <v>0.499</v>
      </c>
      <c r="N340" s="19">
        <v>1.23</v>
      </c>
      <c r="O340" s="19">
        <v>0.65100000000000002</v>
      </c>
      <c r="P340" s="20">
        <f t="array" ref="P340">SUBTOTAL(2,F340)</f>
        <v>1</v>
      </c>
    </row>
    <row r="341" spans="1:17" ht="75" x14ac:dyDescent="0.25">
      <c r="A341" s="15"/>
      <c r="B341" s="23" t="s">
        <v>187</v>
      </c>
      <c r="C341" s="22" t="s">
        <v>34</v>
      </c>
      <c r="D341" s="22" t="s">
        <v>969</v>
      </c>
      <c r="E341" s="22" t="s">
        <v>968</v>
      </c>
      <c r="F341" s="46">
        <v>1.9</v>
      </c>
      <c r="G341" s="22" t="s">
        <v>854</v>
      </c>
      <c r="H341" s="43" t="s">
        <v>967</v>
      </c>
      <c r="I341" s="35" t="str">
        <f t="shared" si="19"/>
        <v>*</v>
      </c>
      <c r="J341" s="20">
        <f t="shared" si="20"/>
        <v>23.287404784140001</v>
      </c>
      <c r="K341" s="19">
        <v>1.2669999999999999</v>
      </c>
      <c r="L341" s="20">
        <v>46</v>
      </c>
      <c r="M341" s="19">
        <v>0.499</v>
      </c>
      <c r="N341" s="19">
        <v>1.23</v>
      </c>
      <c r="O341" s="19">
        <v>0.65100000000000002</v>
      </c>
      <c r="P341" s="20">
        <f t="array" ref="P341">SUBTOTAL(2,F341)</f>
        <v>1</v>
      </c>
    </row>
    <row r="342" spans="1:17" ht="75" x14ac:dyDescent="0.25">
      <c r="A342" s="15"/>
      <c r="B342" s="23" t="s">
        <v>187</v>
      </c>
      <c r="C342" s="22" t="s">
        <v>34</v>
      </c>
      <c r="D342" s="22" t="s">
        <v>475</v>
      </c>
      <c r="E342" s="22" t="s">
        <v>476</v>
      </c>
      <c r="F342" s="46">
        <v>1</v>
      </c>
      <c r="G342" s="22" t="s">
        <v>854</v>
      </c>
      <c r="H342" s="43" t="s">
        <v>69</v>
      </c>
      <c r="I342" s="35" t="str">
        <f t="shared" si="19"/>
        <v>*</v>
      </c>
      <c r="J342" s="20">
        <f t="shared" si="20"/>
        <v>23.287404784140001</v>
      </c>
      <c r="K342" s="19">
        <v>1.2669999999999999</v>
      </c>
      <c r="L342" s="20">
        <v>46</v>
      </c>
      <c r="M342" s="19">
        <v>0.499</v>
      </c>
      <c r="N342" s="19">
        <v>1.23</v>
      </c>
      <c r="O342" s="19">
        <v>0.65100000000000002</v>
      </c>
      <c r="P342" s="20">
        <f t="array" ref="P342">SUBTOTAL(2,F342)</f>
        <v>1</v>
      </c>
    </row>
    <row r="343" spans="1:17" ht="90" x14ac:dyDescent="0.25">
      <c r="A343" s="15"/>
      <c r="B343" s="23" t="s">
        <v>320</v>
      </c>
      <c r="C343" s="22" t="s">
        <v>31</v>
      </c>
      <c r="D343" s="22" t="s">
        <v>405</v>
      </c>
      <c r="E343" s="22" t="s">
        <v>418</v>
      </c>
      <c r="F343" s="46" t="s">
        <v>822</v>
      </c>
      <c r="G343" s="22" t="s">
        <v>321</v>
      </c>
      <c r="H343" s="43" t="s">
        <v>322</v>
      </c>
      <c r="I343" s="35" t="str">
        <f t="shared" si="19"/>
        <v>*</v>
      </c>
      <c r="J343" s="20">
        <f t="shared" si="20"/>
        <v>23.084964249599995</v>
      </c>
      <c r="K343" s="19">
        <v>1.696</v>
      </c>
      <c r="L343" s="20">
        <v>8</v>
      </c>
      <c r="M343" s="18">
        <v>0.84799999999999998</v>
      </c>
      <c r="N343" s="18">
        <v>1.92</v>
      </c>
      <c r="O343" s="18">
        <v>1.0449999999999999</v>
      </c>
      <c r="P343" s="20">
        <f t="array" ref="P343">SUBTOTAL(2,F343)</f>
        <v>0</v>
      </c>
    </row>
    <row r="344" spans="1:17" ht="90" x14ac:dyDescent="0.25">
      <c r="A344" s="15"/>
      <c r="B344" s="23" t="s">
        <v>320</v>
      </c>
      <c r="C344" s="22" t="s">
        <v>46</v>
      </c>
      <c r="D344" s="22" t="s">
        <v>406</v>
      </c>
      <c r="E344" s="22" t="s">
        <v>418</v>
      </c>
      <c r="F344" s="46" t="s">
        <v>822</v>
      </c>
      <c r="G344" s="22" t="s">
        <v>321</v>
      </c>
      <c r="H344" s="43" t="s">
        <v>322</v>
      </c>
      <c r="I344" s="35" t="str">
        <f t="shared" si="19"/>
        <v>*</v>
      </c>
      <c r="J344" s="20">
        <f t="shared" si="20"/>
        <v>23.084964249599995</v>
      </c>
      <c r="K344" s="19">
        <v>1.696</v>
      </c>
      <c r="L344" s="20">
        <v>8</v>
      </c>
      <c r="M344" s="18">
        <v>0.84799999999999998</v>
      </c>
      <c r="N344" s="18">
        <v>1.92</v>
      </c>
      <c r="O344" s="18">
        <v>1.0449999999999999</v>
      </c>
      <c r="P344" s="20">
        <f t="array" ref="P344">SUBTOTAL(2,F344)</f>
        <v>0</v>
      </c>
    </row>
    <row r="345" spans="1:17" ht="90" x14ac:dyDescent="0.25">
      <c r="A345" s="26"/>
      <c r="B345" s="23" t="s">
        <v>320</v>
      </c>
      <c r="C345" s="22" t="s">
        <v>7</v>
      </c>
      <c r="D345" s="22" t="s">
        <v>323</v>
      </c>
      <c r="E345" s="22" t="s">
        <v>438</v>
      </c>
      <c r="F345" s="46">
        <v>0</v>
      </c>
      <c r="G345" s="22" t="s">
        <v>321</v>
      </c>
      <c r="H345" s="43" t="s">
        <v>322</v>
      </c>
      <c r="I345" s="35" t="str">
        <f t="shared" si="19"/>
        <v>*</v>
      </c>
      <c r="J345" s="20">
        <f t="shared" si="20"/>
        <v>23.084964249599995</v>
      </c>
      <c r="K345" s="19">
        <v>1.696</v>
      </c>
      <c r="L345" s="20">
        <v>8</v>
      </c>
      <c r="M345" s="18">
        <v>0.84799999999999998</v>
      </c>
      <c r="N345" s="18">
        <v>1.92</v>
      </c>
      <c r="O345" s="18">
        <v>1.0449999999999999</v>
      </c>
      <c r="P345" s="20">
        <f t="array" ref="P345">SUBTOTAL(2,F345)</f>
        <v>1</v>
      </c>
    </row>
    <row r="346" spans="1:17" ht="105" x14ac:dyDescent="0.25">
      <c r="A346" s="26"/>
      <c r="B346" s="23" t="s">
        <v>189</v>
      </c>
      <c r="C346" s="22" t="s">
        <v>13</v>
      </c>
      <c r="D346" s="22" t="s">
        <v>315</v>
      </c>
      <c r="E346" s="22" t="s">
        <v>1191</v>
      </c>
      <c r="F346" s="46">
        <f>LOG(60)</f>
        <v>1.7781512503836436</v>
      </c>
      <c r="G346" s="22" t="s">
        <v>316</v>
      </c>
      <c r="H346" s="43" t="s">
        <v>61</v>
      </c>
      <c r="I346" s="35" t="str">
        <f t="shared" si="19"/>
        <v>*</v>
      </c>
      <c r="J346" s="20">
        <f t="shared" si="20"/>
        <v>22.789982627999997</v>
      </c>
      <c r="K346" s="19">
        <v>1.849</v>
      </c>
      <c r="L346" s="20">
        <v>10</v>
      </c>
      <c r="M346" s="19">
        <v>0.82899999999999996</v>
      </c>
      <c r="N346" s="19">
        <v>1.68</v>
      </c>
      <c r="O346" s="19">
        <v>0.88500000000000001</v>
      </c>
      <c r="P346" s="20">
        <f t="array" ref="P346">SUBTOTAL(2,F346)</f>
        <v>1</v>
      </c>
    </row>
    <row r="347" spans="1:17" ht="105" x14ac:dyDescent="0.25">
      <c r="A347" s="15"/>
      <c r="B347" s="23" t="s">
        <v>189</v>
      </c>
      <c r="C347" s="22" t="s">
        <v>13</v>
      </c>
      <c r="D347" s="22" t="s">
        <v>95</v>
      </c>
      <c r="E347" s="22" t="s">
        <v>1191</v>
      </c>
      <c r="F347" s="46">
        <f>LOG(60)</f>
        <v>1.7781512503836436</v>
      </c>
      <c r="G347" s="22" t="s">
        <v>316</v>
      </c>
      <c r="H347" s="43" t="s">
        <v>61</v>
      </c>
      <c r="I347" s="35" t="str">
        <f t="shared" si="19"/>
        <v>*</v>
      </c>
      <c r="J347" s="20">
        <f t="shared" si="20"/>
        <v>22.789982627999997</v>
      </c>
      <c r="K347" s="19">
        <v>1.849</v>
      </c>
      <c r="L347" s="20">
        <v>10</v>
      </c>
      <c r="M347" s="19">
        <v>0.82899999999999996</v>
      </c>
      <c r="N347" s="19">
        <v>1.68</v>
      </c>
      <c r="O347" s="19">
        <v>0.88500000000000001</v>
      </c>
      <c r="P347" s="20">
        <f t="array" ref="P347">SUBTOTAL(2,F347)</f>
        <v>1</v>
      </c>
    </row>
    <row r="348" spans="1:17" ht="105" x14ac:dyDescent="0.25">
      <c r="A348" s="15"/>
      <c r="B348" s="23" t="s">
        <v>189</v>
      </c>
      <c r="C348" s="22" t="s">
        <v>13</v>
      </c>
      <c r="D348" s="22" t="s">
        <v>317</v>
      </c>
      <c r="E348" s="22" t="s">
        <v>1191</v>
      </c>
      <c r="F348" s="46">
        <f>LOG(60)</f>
        <v>1.7781512503836436</v>
      </c>
      <c r="G348" s="22" t="s">
        <v>316</v>
      </c>
      <c r="H348" s="43" t="s">
        <v>61</v>
      </c>
      <c r="I348" s="35" t="str">
        <f t="shared" si="19"/>
        <v>*</v>
      </c>
      <c r="J348" s="20">
        <f t="shared" si="20"/>
        <v>22.789982627999997</v>
      </c>
      <c r="K348" s="19">
        <v>1.849</v>
      </c>
      <c r="L348" s="20">
        <v>10</v>
      </c>
      <c r="M348" s="19">
        <v>0.82899999999999996</v>
      </c>
      <c r="N348" s="19">
        <v>1.68</v>
      </c>
      <c r="O348" s="19">
        <v>0.88500000000000001</v>
      </c>
      <c r="P348" s="20">
        <f t="array" ref="P348">SUBTOTAL(2,F348)</f>
        <v>1</v>
      </c>
    </row>
    <row r="349" spans="1:17" ht="105" x14ac:dyDescent="0.25">
      <c r="A349" s="15"/>
      <c r="B349" s="23" t="s">
        <v>189</v>
      </c>
      <c r="C349" s="22" t="s">
        <v>13</v>
      </c>
      <c r="D349" s="22" t="s">
        <v>318</v>
      </c>
      <c r="E349" s="22" t="s">
        <v>1191</v>
      </c>
      <c r="F349" s="46">
        <f>LOG(60)</f>
        <v>1.7781512503836436</v>
      </c>
      <c r="G349" s="22" t="s">
        <v>316</v>
      </c>
      <c r="H349" s="43" t="s">
        <v>61</v>
      </c>
      <c r="I349" s="35" t="str">
        <f t="shared" si="19"/>
        <v>*</v>
      </c>
      <c r="J349" s="20">
        <f t="shared" si="20"/>
        <v>22.789982627999997</v>
      </c>
      <c r="K349" s="19">
        <v>1.849</v>
      </c>
      <c r="L349" s="20">
        <v>10</v>
      </c>
      <c r="M349" s="19">
        <v>0.82899999999999996</v>
      </c>
      <c r="N349" s="19">
        <v>1.68</v>
      </c>
      <c r="O349" s="19">
        <v>0.88500000000000001</v>
      </c>
      <c r="P349" s="20">
        <f t="array" ref="P349">SUBTOTAL(2,F349)</f>
        <v>1</v>
      </c>
    </row>
    <row r="350" spans="1:17" ht="105" x14ac:dyDescent="0.25">
      <c r="A350" s="15"/>
      <c r="B350" s="23" t="s">
        <v>189</v>
      </c>
      <c r="C350" s="22" t="s">
        <v>13</v>
      </c>
      <c r="D350" s="22" t="s">
        <v>319</v>
      </c>
      <c r="E350" s="22" t="s">
        <v>1191</v>
      </c>
      <c r="F350" s="46">
        <f>LOG(60)</f>
        <v>1.7781512503836436</v>
      </c>
      <c r="G350" s="22" t="s">
        <v>316</v>
      </c>
      <c r="H350" s="43" t="s">
        <v>61</v>
      </c>
      <c r="I350" s="35" t="str">
        <f t="shared" si="19"/>
        <v>*</v>
      </c>
      <c r="J350" s="20">
        <f t="shared" si="20"/>
        <v>22.789982627999997</v>
      </c>
      <c r="K350" s="19">
        <v>1.849</v>
      </c>
      <c r="L350" s="20">
        <v>10</v>
      </c>
      <c r="M350" s="19">
        <v>0.82899999999999996</v>
      </c>
      <c r="N350" s="19">
        <v>1.68</v>
      </c>
      <c r="O350" s="19">
        <v>0.88500000000000001</v>
      </c>
      <c r="P350" s="20">
        <f t="array" ref="P350">SUBTOTAL(2,F350)</f>
        <v>1</v>
      </c>
    </row>
    <row r="351" spans="1:17" ht="120" x14ac:dyDescent="0.25">
      <c r="A351" s="15"/>
      <c r="B351" s="23" t="s">
        <v>192</v>
      </c>
      <c r="C351" s="22" t="s">
        <v>31</v>
      </c>
      <c r="D351" s="22" t="s">
        <v>624</v>
      </c>
      <c r="E351" s="22" t="s">
        <v>1180</v>
      </c>
      <c r="F351" s="46" t="s">
        <v>822</v>
      </c>
      <c r="G351" s="22" t="s">
        <v>30</v>
      </c>
      <c r="H351" s="43" t="s">
        <v>893</v>
      </c>
      <c r="I351" s="35" t="str">
        <f t="shared" si="19"/>
        <v>*</v>
      </c>
      <c r="J351" s="20">
        <f t="shared" si="20"/>
        <v>22.140924412499999</v>
      </c>
      <c r="K351" s="19">
        <v>1.821</v>
      </c>
      <c r="L351" s="20">
        <v>15</v>
      </c>
      <c r="M351" s="19">
        <v>0.63500000000000001</v>
      </c>
      <c r="N351" s="19">
        <v>1.85</v>
      </c>
      <c r="O351" s="19">
        <v>0.69</v>
      </c>
      <c r="P351" s="20">
        <f t="array" ref="P351">SUBTOTAL(2,F351)</f>
        <v>0</v>
      </c>
    </row>
    <row r="352" spans="1:17" ht="120" x14ac:dyDescent="0.25">
      <c r="A352" s="15"/>
      <c r="B352" s="23" t="s">
        <v>192</v>
      </c>
      <c r="C352" s="22" t="s">
        <v>31</v>
      </c>
      <c r="D352" s="22" t="s">
        <v>625</v>
      </c>
      <c r="E352" s="22" t="s">
        <v>1192</v>
      </c>
      <c r="F352" s="46" t="s">
        <v>822</v>
      </c>
      <c r="G352" s="22" t="s">
        <v>30</v>
      </c>
      <c r="H352" s="43" t="s">
        <v>893</v>
      </c>
      <c r="I352" s="35" t="str">
        <f t="shared" si="19"/>
        <v>*</v>
      </c>
      <c r="J352" s="20">
        <f t="shared" si="20"/>
        <v>22.140924412499999</v>
      </c>
      <c r="K352" s="19">
        <v>1.821</v>
      </c>
      <c r="L352" s="20">
        <v>15</v>
      </c>
      <c r="M352" s="19">
        <v>0.63500000000000001</v>
      </c>
      <c r="N352" s="19">
        <v>1.85</v>
      </c>
      <c r="O352" s="19">
        <v>0.69</v>
      </c>
      <c r="P352" s="20">
        <f t="array" ref="P352">SUBTOTAL(2,F352)</f>
        <v>0</v>
      </c>
    </row>
    <row r="353" spans="1:17" ht="120" x14ac:dyDescent="0.25">
      <c r="A353" s="15"/>
      <c r="B353" s="23" t="s">
        <v>192</v>
      </c>
      <c r="C353" s="22" t="s">
        <v>31</v>
      </c>
      <c r="D353" s="22" t="s">
        <v>626</v>
      </c>
      <c r="E353" s="22" t="s">
        <v>1180</v>
      </c>
      <c r="F353" s="46" t="s">
        <v>822</v>
      </c>
      <c r="G353" s="22" t="s">
        <v>30</v>
      </c>
      <c r="H353" s="43" t="s">
        <v>893</v>
      </c>
      <c r="I353" s="35" t="str">
        <f t="shared" si="19"/>
        <v>*</v>
      </c>
      <c r="J353" s="20">
        <f t="shared" si="20"/>
        <v>22.140924412499999</v>
      </c>
      <c r="K353" s="19">
        <v>1.821</v>
      </c>
      <c r="L353" s="20">
        <v>15</v>
      </c>
      <c r="M353" s="19">
        <v>0.63500000000000001</v>
      </c>
      <c r="N353" s="19">
        <v>1.85</v>
      </c>
      <c r="O353" s="19">
        <v>0.69</v>
      </c>
      <c r="P353" s="20">
        <f t="array" ref="P353">SUBTOTAL(2,F353)</f>
        <v>0</v>
      </c>
    </row>
    <row r="354" spans="1:17" ht="120" x14ac:dyDescent="0.25">
      <c r="A354" s="15"/>
      <c r="B354" s="23" t="s">
        <v>192</v>
      </c>
      <c r="C354" s="22" t="s">
        <v>31</v>
      </c>
      <c r="D354" s="22" t="s">
        <v>627</v>
      </c>
      <c r="E354" s="22" t="s">
        <v>1180</v>
      </c>
      <c r="F354" s="46" t="s">
        <v>822</v>
      </c>
      <c r="G354" s="22" t="s">
        <v>30</v>
      </c>
      <c r="H354" s="43" t="s">
        <v>893</v>
      </c>
      <c r="I354" s="35" t="str">
        <f t="shared" si="19"/>
        <v>*</v>
      </c>
      <c r="J354" s="20">
        <f t="shared" si="20"/>
        <v>22.140924412499999</v>
      </c>
      <c r="K354" s="19">
        <v>1.821</v>
      </c>
      <c r="L354" s="20">
        <v>15</v>
      </c>
      <c r="M354" s="19">
        <v>0.63500000000000001</v>
      </c>
      <c r="N354" s="19">
        <v>1.85</v>
      </c>
      <c r="O354" s="19">
        <v>0.69</v>
      </c>
      <c r="P354" s="20">
        <f t="array" ref="P354">SUBTOTAL(2,F354)</f>
        <v>0</v>
      </c>
    </row>
    <row r="355" spans="1:17" ht="120" x14ac:dyDescent="0.25">
      <c r="A355" s="21"/>
      <c r="B355" s="23" t="s">
        <v>198</v>
      </c>
      <c r="C355" s="22" t="s">
        <v>45</v>
      </c>
      <c r="D355" s="22" t="s">
        <v>325</v>
      </c>
      <c r="E355" s="22" t="s">
        <v>1057</v>
      </c>
      <c r="F355" s="46">
        <f>LOG(20)</f>
        <v>1.3010299956639813</v>
      </c>
      <c r="G355" s="22" t="s">
        <v>582</v>
      </c>
      <c r="H355" s="43" t="s">
        <v>142</v>
      </c>
      <c r="I355" s="35" t="str">
        <f t="shared" si="19"/>
        <v>*</v>
      </c>
      <c r="J355" s="20">
        <f t="shared" si="20"/>
        <v>18.302670698400004</v>
      </c>
      <c r="K355" s="19">
        <v>2.46</v>
      </c>
      <c r="L355" s="20">
        <v>2</v>
      </c>
      <c r="M355" s="19">
        <v>1.151</v>
      </c>
      <c r="N355" s="19">
        <v>2.4900000000000002</v>
      </c>
      <c r="O355" s="19">
        <v>1.298</v>
      </c>
      <c r="P355" s="20">
        <f t="array" ref="P355">SUBTOTAL(2,F355)</f>
        <v>1</v>
      </c>
    </row>
    <row r="356" spans="1:17" ht="120" x14ac:dyDescent="0.25">
      <c r="A356" s="15"/>
      <c r="B356" s="23" t="s">
        <v>198</v>
      </c>
      <c r="C356" s="22" t="s">
        <v>45</v>
      </c>
      <c r="D356" s="22" t="s">
        <v>326</v>
      </c>
      <c r="E356" s="22" t="s">
        <v>1193</v>
      </c>
      <c r="F356" s="46">
        <f>LOG(20)-LOG(5/100*20)</f>
        <v>1.3010299956639813</v>
      </c>
      <c r="G356" s="22" t="s">
        <v>582</v>
      </c>
      <c r="H356" s="43" t="s">
        <v>142</v>
      </c>
      <c r="I356" s="35" t="str">
        <f t="shared" si="19"/>
        <v>*</v>
      </c>
      <c r="J356" s="20">
        <f t="shared" si="20"/>
        <v>18.302670698400004</v>
      </c>
      <c r="K356" s="19">
        <v>2.46</v>
      </c>
      <c r="L356" s="20">
        <v>2</v>
      </c>
      <c r="M356" s="19">
        <v>1.151</v>
      </c>
      <c r="N356" s="19">
        <v>2.4900000000000002</v>
      </c>
      <c r="O356" s="19">
        <v>1.298</v>
      </c>
      <c r="P356" s="20">
        <f t="array" ref="P356">SUBTOTAL(2,F356)</f>
        <v>1</v>
      </c>
    </row>
    <row r="357" spans="1:17" ht="120" x14ac:dyDescent="0.25">
      <c r="A357" s="15"/>
      <c r="B357" s="23" t="s">
        <v>194</v>
      </c>
      <c r="C357" s="22" t="s">
        <v>45</v>
      </c>
      <c r="D357" s="22" t="s">
        <v>324</v>
      </c>
      <c r="E357" s="22" t="s">
        <v>1194</v>
      </c>
      <c r="F357" s="46">
        <v>1.3</v>
      </c>
      <c r="G357" s="22" t="s">
        <v>582</v>
      </c>
      <c r="H357" s="43" t="s">
        <v>142</v>
      </c>
      <c r="I357" s="35" t="str">
        <f t="shared" si="19"/>
        <v>*</v>
      </c>
      <c r="J357" s="20">
        <f t="shared" si="20"/>
        <v>18.302670698400004</v>
      </c>
      <c r="K357" s="19">
        <v>2.46</v>
      </c>
      <c r="L357" s="20">
        <v>2</v>
      </c>
      <c r="M357" s="19">
        <v>1.151</v>
      </c>
      <c r="N357" s="19">
        <v>2.4900000000000002</v>
      </c>
      <c r="O357" s="19">
        <v>1.298</v>
      </c>
      <c r="P357" s="20">
        <f t="array" ref="P357">SUBTOTAL(2,F357)</f>
        <v>1</v>
      </c>
    </row>
    <row r="358" spans="1:17" ht="108" customHeight="1" x14ac:dyDescent="0.25">
      <c r="A358" s="15"/>
      <c r="B358" s="23" t="s">
        <v>197</v>
      </c>
      <c r="C358" s="22" t="s">
        <v>38</v>
      </c>
      <c r="D358" s="22" t="s">
        <v>1123</v>
      </c>
      <c r="E358" s="22" t="s">
        <v>1125</v>
      </c>
      <c r="F358" s="46" t="s">
        <v>1086</v>
      </c>
      <c r="G358" s="22" t="s">
        <v>5</v>
      </c>
      <c r="H358" s="43" t="s">
        <v>149</v>
      </c>
      <c r="I358" s="35" t="str">
        <f t="shared" si="19"/>
        <v>*</v>
      </c>
      <c r="J358" s="20">
        <f t="shared" ref="J358:J389" si="21">K358*L358*M358*N358*O358</f>
        <v>18.238820336000003</v>
      </c>
      <c r="K358" s="19">
        <v>2.0979999999999999</v>
      </c>
      <c r="L358" s="20">
        <v>4</v>
      </c>
      <c r="M358" s="19">
        <v>0.88600000000000001</v>
      </c>
      <c r="N358" s="19">
        <v>2.2000000000000002</v>
      </c>
      <c r="O358" s="19">
        <v>1.115</v>
      </c>
      <c r="P358" s="20">
        <f t="array" ref="P358">SUBTOTAL(2,F358)</f>
        <v>0</v>
      </c>
    </row>
    <row r="359" spans="1:17" ht="90" x14ac:dyDescent="0.25">
      <c r="A359" s="15"/>
      <c r="B359" s="23" t="s">
        <v>197</v>
      </c>
      <c r="C359" s="22" t="s">
        <v>38</v>
      </c>
      <c r="D359" s="22" t="s">
        <v>1124</v>
      </c>
      <c r="E359" s="22" t="s">
        <v>1087</v>
      </c>
      <c r="F359" s="46">
        <v>3.48</v>
      </c>
      <c r="G359" s="22" t="s">
        <v>5</v>
      </c>
      <c r="H359" s="43" t="s">
        <v>149</v>
      </c>
      <c r="I359" s="35" t="str">
        <f t="shared" si="19"/>
        <v>*</v>
      </c>
      <c r="J359" s="20">
        <f t="shared" si="21"/>
        <v>18.238820336000003</v>
      </c>
      <c r="K359" s="19">
        <v>2.0979999999999999</v>
      </c>
      <c r="L359" s="20">
        <v>4</v>
      </c>
      <c r="M359" s="19">
        <v>0.88600000000000001</v>
      </c>
      <c r="N359" s="19">
        <v>2.2000000000000002</v>
      </c>
      <c r="O359" s="19">
        <v>1.115</v>
      </c>
      <c r="P359" s="20">
        <f t="array" ref="P359">SUBTOTAL(2,F359)</f>
        <v>1</v>
      </c>
    </row>
    <row r="360" spans="1:17" ht="105" x14ac:dyDescent="0.25">
      <c r="A360" s="15"/>
      <c r="B360" s="23" t="s">
        <v>445</v>
      </c>
      <c r="C360" s="22" t="s">
        <v>45</v>
      </c>
      <c r="D360" s="22" t="s">
        <v>464</v>
      </c>
      <c r="E360" s="22" t="s">
        <v>465</v>
      </c>
      <c r="F360" s="46" t="s">
        <v>822</v>
      </c>
      <c r="G360" s="22" t="s">
        <v>855</v>
      </c>
      <c r="H360" s="43" t="s">
        <v>143</v>
      </c>
      <c r="I360" s="35" t="str">
        <f t="shared" si="19"/>
        <v>*</v>
      </c>
      <c r="J360" s="20">
        <f t="shared" si="21"/>
        <v>16.460072091360004</v>
      </c>
      <c r="K360" s="19">
        <v>1.2270000000000001</v>
      </c>
      <c r="L360" s="20">
        <v>23</v>
      </c>
      <c r="M360" s="19">
        <v>0.59199999999999997</v>
      </c>
      <c r="N360" s="19">
        <v>1.23</v>
      </c>
      <c r="O360" s="19">
        <v>0.80100000000000005</v>
      </c>
      <c r="P360" s="20">
        <f t="array" ref="P360">SUBTOTAL(2,F360)</f>
        <v>0</v>
      </c>
    </row>
    <row r="361" spans="1:17" ht="147" x14ac:dyDescent="0.25">
      <c r="A361" s="15"/>
      <c r="B361" s="23" t="s">
        <v>195</v>
      </c>
      <c r="C361" s="22" t="s">
        <v>31</v>
      </c>
      <c r="D361" s="22" t="s">
        <v>752</v>
      </c>
      <c r="E361" s="22" t="s">
        <v>751</v>
      </c>
      <c r="F361" s="46" t="s">
        <v>822</v>
      </c>
      <c r="G361" s="22" t="s">
        <v>99</v>
      </c>
      <c r="H361" s="43" t="s">
        <v>750</v>
      </c>
      <c r="I361" s="35" t="str">
        <f t="shared" si="19"/>
        <v>*</v>
      </c>
      <c r="J361" s="20">
        <f t="shared" si="21"/>
        <v>14.760616275000002</v>
      </c>
      <c r="K361" s="19">
        <v>1.821</v>
      </c>
      <c r="L361" s="20">
        <v>10</v>
      </c>
      <c r="M361" s="19">
        <v>0.63500000000000001</v>
      </c>
      <c r="N361" s="19">
        <v>1.85</v>
      </c>
      <c r="O361" s="19">
        <v>0.69</v>
      </c>
      <c r="P361" s="20">
        <f t="array" ref="P361">SUBTOTAL(2,F361)</f>
        <v>0</v>
      </c>
    </row>
    <row r="362" spans="1:17" ht="147" x14ac:dyDescent="0.25">
      <c r="A362" s="17"/>
      <c r="B362" s="23" t="s">
        <v>195</v>
      </c>
      <c r="C362" s="22" t="s">
        <v>31</v>
      </c>
      <c r="D362" s="22" t="s">
        <v>753</v>
      </c>
      <c r="E362" s="22" t="s">
        <v>751</v>
      </c>
      <c r="F362" s="46" t="s">
        <v>822</v>
      </c>
      <c r="G362" s="22" t="s">
        <v>99</v>
      </c>
      <c r="H362" s="43" t="s">
        <v>750</v>
      </c>
      <c r="I362" s="35" t="str">
        <f t="shared" si="19"/>
        <v>*</v>
      </c>
      <c r="J362" s="20">
        <f t="shared" si="21"/>
        <v>14.760616275000002</v>
      </c>
      <c r="K362" s="19">
        <v>1.821</v>
      </c>
      <c r="L362" s="20">
        <v>10</v>
      </c>
      <c r="M362" s="19">
        <v>0.63500000000000001</v>
      </c>
      <c r="N362" s="19">
        <v>1.85</v>
      </c>
      <c r="O362" s="19">
        <v>0.69</v>
      </c>
      <c r="P362" s="20">
        <f t="array" ref="P362">SUBTOTAL(2,F362)</f>
        <v>0</v>
      </c>
    </row>
    <row r="363" spans="1:17" ht="147" x14ac:dyDescent="0.25">
      <c r="A363" s="17"/>
      <c r="B363" s="23" t="s">
        <v>195</v>
      </c>
      <c r="C363" s="22" t="s">
        <v>31</v>
      </c>
      <c r="D363" s="22" t="s">
        <v>754</v>
      </c>
      <c r="E363" s="22" t="s">
        <v>751</v>
      </c>
      <c r="F363" s="46" t="s">
        <v>822</v>
      </c>
      <c r="G363" s="22" t="s">
        <v>99</v>
      </c>
      <c r="H363" s="43" t="s">
        <v>750</v>
      </c>
      <c r="I363" s="35" t="str">
        <f t="shared" si="19"/>
        <v>*</v>
      </c>
      <c r="J363" s="20">
        <f t="shared" si="21"/>
        <v>14.760616275000002</v>
      </c>
      <c r="K363" s="19">
        <v>1.821</v>
      </c>
      <c r="L363" s="20">
        <v>10</v>
      </c>
      <c r="M363" s="19">
        <v>0.63500000000000001</v>
      </c>
      <c r="N363" s="19">
        <v>1.85</v>
      </c>
      <c r="O363" s="19">
        <v>0.69</v>
      </c>
      <c r="P363" s="20">
        <f t="array" ref="P363">SUBTOTAL(2,F363)</f>
        <v>0</v>
      </c>
      <c r="Q363" s="15"/>
    </row>
    <row r="364" spans="1:17" ht="147" x14ac:dyDescent="0.25">
      <c r="A364" s="17"/>
      <c r="B364" s="23" t="s">
        <v>195</v>
      </c>
      <c r="C364" s="22" t="s">
        <v>31</v>
      </c>
      <c r="D364" s="28" t="s">
        <v>755</v>
      </c>
      <c r="E364" s="28" t="s">
        <v>751</v>
      </c>
      <c r="F364" s="48" t="s">
        <v>822</v>
      </c>
      <c r="G364" s="22" t="s">
        <v>99</v>
      </c>
      <c r="H364" s="43" t="s">
        <v>750</v>
      </c>
      <c r="I364" s="35" t="str">
        <f t="shared" si="19"/>
        <v>*</v>
      </c>
      <c r="J364" s="20">
        <f t="shared" si="21"/>
        <v>14.760616275000002</v>
      </c>
      <c r="K364" s="19">
        <v>1.821</v>
      </c>
      <c r="L364" s="20">
        <v>10</v>
      </c>
      <c r="M364" s="19">
        <v>0.63500000000000001</v>
      </c>
      <c r="N364" s="19">
        <v>1.85</v>
      </c>
      <c r="O364" s="19">
        <v>0.69</v>
      </c>
      <c r="P364" s="20">
        <f t="array" ref="P364">SUBTOTAL(2,F364)</f>
        <v>0</v>
      </c>
      <c r="Q364" s="15"/>
    </row>
    <row r="365" spans="1:17" ht="90" x14ac:dyDescent="0.25">
      <c r="A365" s="17"/>
      <c r="B365" s="23" t="s">
        <v>184</v>
      </c>
      <c r="C365" s="22" t="s">
        <v>1</v>
      </c>
      <c r="D365" s="24" t="s">
        <v>327</v>
      </c>
      <c r="E365" s="22" t="s">
        <v>452</v>
      </c>
      <c r="F365" s="46">
        <v>2</v>
      </c>
      <c r="G365" s="22" t="s">
        <v>454</v>
      </c>
      <c r="H365" s="43" t="s">
        <v>328</v>
      </c>
      <c r="I365" s="35" t="str">
        <f t="shared" si="19"/>
        <v>*</v>
      </c>
      <c r="J365" s="20">
        <f t="shared" si="21"/>
        <v>14.121181665</v>
      </c>
      <c r="K365" s="19">
        <v>1.3939999999999999</v>
      </c>
      <c r="L365" s="20">
        <v>15</v>
      </c>
      <c r="M365" s="19">
        <v>0.69499999999999995</v>
      </c>
      <c r="N365" s="19">
        <v>1.23</v>
      </c>
      <c r="O365" s="19">
        <v>0.79</v>
      </c>
      <c r="P365" s="20">
        <f t="array" ref="P365">SUBTOTAL(2,F365)</f>
        <v>1</v>
      </c>
      <c r="Q365" s="15"/>
    </row>
    <row r="366" spans="1:17" ht="90" x14ac:dyDescent="0.25">
      <c r="A366" s="15"/>
      <c r="B366" s="23" t="s">
        <v>184</v>
      </c>
      <c r="C366" s="22" t="s">
        <v>1</v>
      </c>
      <c r="D366" s="24" t="s">
        <v>327</v>
      </c>
      <c r="E366" s="22" t="s">
        <v>452</v>
      </c>
      <c r="F366" s="46">
        <v>2</v>
      </c>
      <c r="G366" s="22" t="s">
        <v>453</v>
      </c>
      <c r="H366" s="43" t="s">
        <v>328</v>
      </c>
      <c r="I366" s="35" t="str">
        <f t="shared" si="19"/>
        <v>*</v>
      </c>
      <c r="J366" s="20">
        <f t="shared" si="21"/>
        <v>14.121181665</v>
      </c>
      <c r="K366" s="19">
        <v>1.3939999999999999</v>
      </c>
      <c r="L366" s="20">
        <v>15</v>
      </c>
      <c r="M366" s="19">
        <v>0.69499999999999995</v>
      </c>
      <c r="N366" s="19">
        <v>1.23</v>
      </c>
      <c r="O366" s="19">
        <v>0.79</v>
      </c>
      <c r="P366" s="20">
        <f t="array" ref="P366">SUBTOTAL(2,F366)</f>
        <v>1</v>
      </c>
      <c r="Q366" s="15"/>
    </row>
    <row r="367" spans="1:17" ht="90" x14ac:dyDescent="0.25">
      <c r="A367" s="15"/>
      <c r="B367" s="23" t="s">
        <v>184</v>
      </c>
      <c r="C367" s="22" t="s">
        <v>1</v>
      </c>
      <c r="D367" s="24" t="s">
        <v>327</v>
      </c>
      <c r="E367" s="22" t="s">
        <v>452</v>
      </c>
      <c r="F367" s="46">
        <v>2</v>
      </c>
      <c r="G367" s="22" t="s">
        <v>455</v>
      </c>
      <c r="H367" s="43" t="s">
        <v>328</v>
      </c>
      <c r="I367" s="35" t="str">
        <f t="shared" si="19"/>
        <v>*</v>
      </c>
      <c r="J367" s="20">
        <f t="shared" si="21"/>
        <v>14.121181665</v>
      </c>
      <c r="K367" s="19">
        <v>1.3939999999999999</v>
      </c>
      <c r="L367" s="20">
        <v>15</v>
      </c>
      <c r="M367" s="19">
        <v>0.69499999999999995</v>
      </c>
      <c r="N367" s="19">
        <v>1.23</v>
      </c>
      <c r="O367" s="19">
        <v>0.79</v>
      </c>
      <c r="P367" s="20">
        <f t="array" ref="P367">SUBTOTAL(2,F367)</f>
        <v>1</v>
      </c>
    </row>
    <row r="368" spans="1:17" ht="149.25" customHeight="1" x14ac:dyDescent="0.25">
      <c r="A368" s="15"/>
      <c r="B368" s="23" t="s">
        <v>184</v>
      </c>
      <c r="C368" s="22" t="s">
        <v>1</v>
      </c>
      <c r="D368" s="24" t="s">
        <v>85</v>
      </c>
      <c r="E368" s="22" t="s">
        <v>566</v>
      </c>
      <c r="F368" s="46">
        <v>2</v>
      </c>
      <c r="G368" s="22" t="s">
        <v>564</v>
      </c>
      <c r="H368" s="43" t="s">
        <v>328</v>
      </c>
      <c r="I368" s="35" t="str">
        <f t="shared" si="19"/>
        <v>*</v>
      </c>
      <c r="J368" s="20">
        <f t="shared" si="21"/>
        <v>14.121181665</v>
      </c>
      <c r="K368" s="19">
        <v>1.3939999999999999</v>
      </c>
      <c r="L368" s="20">
        <v>15</v>
      </c>
      <c r="M368" s="19">
        <v>0.69499999999999995</v>
      </c>
      <c r="N368" s="19">
        <v>1.23</v>
      </c>
      <c r="O368" s="19">
        <v>0.79</v>
      </c>
      <c r="P368" s="20">
        <f t="array" ref="P368">SUBTOTAL(2,F368)</f>
        <v>1</v>
      </c>
    </row>
    <row r="369" spans="1:16" ht="152.25" customHeight="1" x14ac:dyDescent="0.25">
      <c r="A369" s="15"/>
      <c r="B369" s="23" t="s">
        <v>184</v>
      </c>
      <c r="C369" s="22" t="s">
        <v>1</v>
      </c>
      <c r="D369" s="22" t="s">
        <v>763</v>
      </c>
      <c r="E369" s="22" t="s">
        <v>762</v>
      </c>
      <c r="F369" s="46">
        <v>2</v>
      </c>
      <c r="G369" s="22" t="s">
        <v>564</v>
      </c>
      <c r="H369" s="43" t="s">
        <v>328</v>
      </c>
      <c r="I369" s="35" t="str">
        <f t="shared" si="19"/>
        <v>*</v>
      </c>
      <c r="J369" s="20">
        <f t="shared" si="21"/>
        <v>14.121181665</v>
      </c>
      <c r="K369" s="19">
        <v>1.3939999999999999</v>
      </c>
      <c r="L369" s="20">
        <v>15</v>
      </c>
      <c r="M369" s="19">
        <v>0.69499999999999995</v>
      </c>
      <c r="N369" s="19">
        <v>1.23</v>
      </c>
      <c r="O369" s="19">
        <v>0.79</v>
      </c>
      <c r="P369" s="20">
        <f t="array" ref="P369">SUBTOTAL(2,F369)</f>
        <v>1</v>
      </c>
    </row>
    <row r="370" spans="1:16" ht="159" customHeight="1" x14ac:dyDescent="0.25">
      <c r="A370" s="17"/>
      <c r="B370" s="23" t="s">
        <v>184</v>
      </c>
      <c r="C370" s="22" t="s">
        <v>1</v>
      </c>
      <c r="D370" s="24" t="s">
        <v>327</v>
      </c>
      <c r="E370" s="22" t="s">
        <v>565</v>
      </c>
      <c r="F370" s="46">
        <v>2</v>
      </c>
      <c r="G370" s="22" t="s">
        <v>880</v>
      </c>
      <c r="H370" s="43" t="s">
        <v>328</v>
      </c>
      <c r="I370" s="35" t="str">
        <f t="shared" si="19"/>
        <v>*</v>
      </c>
      <c r="J370" s="20">
        <f t="shared" si="21"/>
        <v>14.121181665</v>
      </c>
      <c r="K370" s="19">
        <v>1.3939999999999999</v>
      </c>
      <c r="L370" s="20">
        <v>15</v>
      </c>
      <c r="M370" s="19">
        <v>0.69499999999999995</v>
      </c>
      <c r="N370" s="19">
        <v>1.23</v>
      </c>
      <c r="O370" s="19">
        <v>0.79</v>
      </c>
      <c r="P370" s="20">
        <f t="array" ref="P370">SUBTOTAL(2,F370)</f>
        <v>1</v>
      </c>
    </row>
    <row r="371" spans="1:16" ht="144" customHeight="1" x14ac:dyDescent="0.25">
      <c r="A371" s="15"/>
      <c r="B371" s="23" t="s">
        <v>184</v>
      </c>
      <c r="C371" s="22" t="s">
        <v>1</v>
      </c>
      <c r="D371" s="22" t="s">
        <v>763</v>
      </c>
      <c r="E371" s="28" t="s">
        <v>1054</v>
      </c>
      <c r="F371" s="48">
        <v>2</v>
      </c>
      <c r="G371" s="22" t="s">
        <v>875</v>
      </c>
      <c r="H371" s="43" t="s">
        <v>328</v>
      </c>
      <c r="I371" s="35" t="str">
        <f t="shared" si="19"/>
        <v>*</v>
      </c>
      <c r="J371" s="20">
        <f t="shared" si="21"/>
        <v>14.121181665</v>
      </c>
      <c r="K371" s="19">
        <v>1.3939999999999999</v>
      </c>
      <c r="L371" s="20">
        <v>15</v>
      </c>
      <c r="M371" s="19">
        <v>0.69499999999999995</v>
      </c>
      <c r="N371" s="19">
        <v>1.23</v>
      </c>
      <c r="O371" s="19">
        <v>0.79</v>
      </c>
      <c r="P371" s="20">
        <f t="array" ref="P371">SUBTOTAL(2,F371)</f>
        <v>1</v>
      </c>
    </row>
    <row r="372" spans="1:16" ht="156" customHeight="1" x14ac:dyDescent="0.25">
      <c r="A372" s="17"/>
      <c r="B372" s="23" t="s">
        <v>184</v>
      </c>
      <c r="C372" s="22" t="s">
        <v>1</v>
      </c>
      <c r="D372" s="24" t="s">
        <v>85</v>
      </c>
      <c r="E372" s="22" t="s">
        <v>566</v>
      </c>
      <c r="F372" s="46">
        <v>2</v>
      </c>
      <c r="G372" s="22" t="s">
        <v>875</v>
      </c>
      <c r="H372" s="43" t="s">
        <v>328</v>
      </c>
      <c r="I372" s="35" t="str">
        <f t="shared" si="19"/>
        <v>*</v>
      </c>
      <c r="J372" s="20">
        <f t="shared" si="21"/>
        <v>14.121181665</v>
      </c>
      <c r="K372" s="19">
        <v>1.3939999999999999</v>
      </c>
      <c r="L372" s="20">
        <v>15</v>
      </c>
      <c r="M372" s="19">
        <v>0.69499999999999995</v>
      </c>
      <c r="N372" s="19">
        <v>1.23</v>
      </c>
      <c r="O372" s="19">
        <v>0.79</v>
      </c>
      <c r="P372" s="20">
        <f t="array" ref="P372">SUBTOTAL(2,F372)</f>
        <v>1</v>
      </c>
    </row>
    <row r="373" spans="1:16" ht="160.5" customHeight="1" x14ac:dyDescent="0.25">
      <c r="A373" s="15"/>
      <c r="B373" s="23" t="s">
        <v>184</v>
      </c>
      <c r="C373" s="22" t="s">
        <v>46</v>
      </c>
      <c r="D373" s="22" t="s">
        <v>420</v>
      </c>
      <c r="E373" s="22" t="s">
        <v>749</v>
      </c>
      <c r="F373" s="46">
        <v>2</v>
      </c>
      <c r="G373" s="22" t="s">
        <v>70</v>
      </c>
      <c r="H373" s="43" t="s">
        <v>328</v>
      </c>
      <c r="I373" s="35" t="str">
        <f t="shared" si="19"/>
        <v>*</v>
      </c>
      <c r="J373" s="20">
        <f t="shared" si="21"/>
        <v>14.121181665</v>
      </c>
      <c r="K373" s="19">
        <v>1.3939999999999999</v>
      </c>
      <c r="L373" s="20">
        <v>15</v>
      </c>
      <c r="M373" s="19">
        <v>0.69499999999999995</v>
      </c>
      <c r="N373" s="19">
        <v>1.23</v>
      </c>
      <c r="O373" s="19">
        <v>0.79</v>
      </c>
      <c r="P373" s="20">
        <f t="array" ref="P373">SUBTOTAL(2,F373)</f>
        <v>1</v>
      </c>
    </row>
    <row r="374" spans="1:16" ht="146.25" customHeight="1" x14ac:dyDescent="0.25">
      <c r="A374" s="17"/>
      <c r="B374" s="23" t="s">
        <v>184</v>
      </c>
      <c r="C374" s="22" t="s">
        <v>46</v>
      </c>
      <c r="D374" s="22" t="s">
        <v>748</v>
      </c>
      <c r="E374" s="22" t="s">
        <v>749</v>
      </c>
      <c r="F374" s="46">
        <v>2</v>
      </c>
      <c r="G374" s="22" t="s">
        <v>70</v>
      </c>
      <c r="H374" s="43" t="s">
        <v>328</v>
      </c>
      <c r="I374" s="35" t="str">
        <f t="shared" si="19"/>
        <v>*</v>
      </c>
      <c r="J374" s="20">
        <f t="shared" si="21"/>
        <v>14.121181665</v>
      </c>
      <c r="K374" s="19">
        <v>1.3939999999999999</v>
      </c>
      <c r="L374" s="20">
        <v>15</v>
      </c>
      <c r="M374" s="19">
        <v>0.69499999999999995</v>
      </c>
      <c r="N374" s="19">
        <v>1.23</v>
      </c>
      <c r="O374" s="19">
        <v>0.79</v>
      </c>
      <c r="P374" s="20">
        <f t="array" ref="P374">SUBTOTAL(2,F374)</f>
        <v>1</v>
      </c>
    </row>
    <row r="375" spans="1:16" ht="147.75" customHeight="1" x14ac:dyDescent="0.25">
      <c r="A375" s="17"/>
      <c r="B375" s="23" t="s">
        <v>184</v>
      </c>
      <c r="C375" s="22" t="s">
        <v>46</v>
      </c>
      <c r="D375" s="22" t="s">
        <v>420</v>
      </c>
      <c r="E375" s="22" t="s">
        <v>749</v>
      </c>
      <c r="F375" s="46">
        <v>2</v>
      </c>
      <c r="G375" s="22" t="s">
        <v>875</v>
      </c>
      <c r="H375" s="43" t="s">
        <v>328</v>
      </c>
      <c r="I375" s="35" t="str">
        <f t="shared" ref="I375:I438" si="22">IF(J375&gt;=1000,"***",(IF(J375&lt;100,"*","**")))</f>
        <v>*</v>
      </c>
      <c r="J375" s="20">
        <f t="shared" si="21"/>
        <v>14.121181665</v>
      </c>
      <c r="K375" s="19">
        <v>1.3939999999999999</v>
      </c>
      <c r="L375" s="20">
        <v>15</v>
      </c>
      <c r="M375" s="19">
        <v>0.69499999999999995</v>
      </c>
      <c r="N375" s="19">
        <v>1.23</v>
      </c>
      <c r="O375" s="19">
        <v>0.79</v>
      </c>
      <c r="P375" s="20">
        <f t="array" ref="P375">SUBTOTAL(2,F375)</f>
        <v>1</v>
      </c>
    </row>
    <row r="376" spans="1:16" ht="153" customHeight="1" x14ac:dyDescent="0.25">
      <c r="A376" s="17"/>
      <c r="B376" s="23" t="s">
        <v>184</v>
      </c>
      <c r="C376" s="22" t="s">
        <v>46</v>
      </c>
      <c r="D376" s="22" t="s">
        <v>748</v>
      </c>
      <c r="E376" s="22" t="s">
        <v>749</v>
      </c>
      <c r="F376" s="46">
        <v>2</v>
      </c>
      <c r="G376" s="22" t="s">
        <v>875</v>
      </c>
      <c r="H376" s="43" t="s">
        <v>328</v>
      </c>
      <c r="I376" s="35" t="str">
        <f t="shared" si="22"/>
        <v>*</v>
      </c>
      <c r="J376" s="20">
        <f t="shared" si="21"/>
        <v>14.121181665</v>
      </c>
      <c r="K376" s="19">
        <v>1.3939999999999999</v>
      </c>
      <c r="L376" s="20">
        <v>15</v>
      </c>
      <c r="M376" s="19">
        <v>0.69499999999999995</v>
      </c>
      <c r="N376" s="19">
        <v>1.23</v>
      </c>
      <c r="O376" s="19">
        <v>0.79</v>
      </c>
      <c r="P376" s="20">
        <f t="array" ref="P376">SUBTOTAL(2,F376)</f>
        <v>1</v>
      </c>
    </row>
    <row r="377" spans="1:16" ht="154.5" customHeight="1" x14ac:dyDescent="0.25">
      <c r="A377" s="17"/>
      <c r="B377" s="23" t="s">
        <v>189</v>
      </c>
      <c r="C377" s="37" t="s">
        <v>13</v>
      </c>
      <c r="D377" s="22" t="s">
        <v>921</v>
      </c>
      <c r="E377" s="22" t="s">
        <v>1173</v>
      </c>
      <c r="F377" s="46" t="s">
        <v>822</v>
      </c>
      <c r="G377" s="22" t="s">
        <v>401</v>
      </c>
      <c r="H377" s="43" t="s">
        <v>920</v>
      </c>
      <c r="I377" s="35" t="str">
        <f t="shared" si="22"/>
        <v>*</v>
      </c>
      <c r="J377" s="20">
        <f t="shared" si="21"/>
        <v>13.071999999999999</v>
      </c>
      <c r="K377" s="19">
        <v>1.6339999999999999</v>
      </c>
      <c r="L377" s="20">
        <v>8</v>
      </c>
      <c r="M377" s="19">
        <v>1</v>
      </c>
      <c r="N377" s="19">
        <v>1</v>
      </c>
      <c r="O377" s="19">
        <v>1</v>
      </c>
      <c r="P377" s="20">
        <f t="array" ref="P377">SUBTOTAL(2,F377)</f>
        <v>0</v>
      </c>
    </row>
    <row r="378" spans="1:16" ht="153" customHeight="1" x14ac:dyDescent="0.25">
      <c r="A378" s="17"/>
      <c r="B378" s="23" t="s">
        <v>187</v>
      </c>
      <c r="C378" s="22" t="s">
        <v>108</v>
      </c>
      <c r="D378" s="22" t="s">
        <v>109</v>
      </c>
      <c r="E378" s="22" t="s">
        <v>332</v>
      </c>
      <c r="F378" s="46">
        <v>4</v>
      </c>
      <c r="G378" s="22" t="s">
        <v>5</v>
      </c>
      <c r="H378" s="43" t="s">
        <v>106</v>
      </c>
      <c r="I378" s="35" t="str">
        <f t="shared" si="22"/>
        <v>*</v>
      </c>
      <c r="J378" s="20">
        <f t="shared" si="21"/>
        <v>12.811269179999996</v>
      </c>
      <c r="K378" s="19">
        <v>2.0259999999999998</v>
      </c>
      <c r="L378" s="20">
        <v>4</v>
      </c>
      <c r="M378" s="19">
        <v>0.79500000000000004</v>
      </c>
      <c r="N378" s="19">
        <v>2.0499999999999998</v>
      </c>
      <c r="O378" s="19">
        <v>0.97</v>
      </c>
      <c r="P378" s="20">
        <f t="array" ref="P378">SUBTOTAL(2,F378)</f>
        <v>1</v>
      </c>
    </row>
    <row r="379" spans="1:16" ht="192.75" customHeight="1" x14ac:dyDescent="0.25">
      <c r="A379" s="17"/>
      <c r="B379" s="23" t="s">
        <v>329</v>
      </c>
      <c r="C379" s="22" t="s">
        <v>1</v>
      </c>
      <c r="D379" s="22" t="s">
        <v>330</v>
      </c>
      <c r="E379" s="22" t="s">
        <v>571</v>
      </c>
      <c r="F379" s="46">
        <v>0</v>
      </c>
      <c r="G379" s="22" t="s">
        <v>881</v>
      </c>
      <c r="H379" s="43" t="s">
        <v>331</v>
      </c>
      <c r="I379" s="35" t="str">
        <f t="shared" si="22"/>
        <v>*</v>
      </c>
      <c r="J379" s="20">
        <f t="shared" si="21"/>
        <v>12.014823300479998</v>
      </c>
      <c r="K379" s="19">
        <v>1.849</v>
      </c>
      <c r="L379" s="20">
        <v>4</v>
      </c>
      <c r="M379" s="19">
        <v>0.96599999999999997</v>
      </c>
      <c r="N379" s="19">
        <v>1.68</v>
      </c>
      <c r="O379" s="19">
        <v>1.0009999999999999</v>
      </c>
      <c r="P379" s="20">
        <f t="array" ref="P379">SUBTOTAL(2,F379)</f>
        <v>1</v>
      </c>
    </row>
    <row r="380" spans="1:16" ht="166.5" customHeight="1" x14ac:dyDescent="0.25">
      <c r="A380" s="17"/>
      <c r="B380" s="23" t="s">
        <v>187</v>
      </c>
      <c r="C380" s="22" t="s">
        <v>41</v>
      </c>
      <c r="D380" s="22" t="s">
        <v>152</v>
      </c>
      <c r="E380" s="22" t="s">
        <v>611</v>
      </c>
      <c r="F380" s="46" t="s">
        <v>822</v>
      </c>
      <c r="G380" s="22" t="s">
        <v>135</v>
      </c>
      <c r="H380" s="43" t="s">
        <v>151</v>
      </c>
      <c r="I380" s="35" t="str">
        <f t="shared" si="22"/>
        <v>*</v>
      </c>
      <c r="J380" s="20">
        <f t="shared" si="21"/>
        <v>11.450484933120002</v>
      </c>
      <c r="K380" s="19">
        <v>1.2270000000000001</v>
      </c>
      <c r="L380" s="20">
        <v>16</v>
      </c>
      <c r="M380" s="19">
        <v>0.59199999999999997</v>
      </c>
      <c r="N380" s="19">
        <v>1.23</v>
      </c>
      <c r="O380" s="19">
        <v>0.80100000000000005</v>
      </c>
      <c r="P380" s="20">
        <f t="array" ref="P380">SUBTOTAL(2,F380)</f>
        <v>0</v>
      </c>
    </row>
    <row r="381" spans="1:16" ht="150" customHeight="1" x14ac:dyDescent="0.25">
      <c r="A381" s="17"/>
      <c r="B381" s="23" t="s">
        <v>187</v>
      </c>
      <c r="C381" s="22" t="s">
        <v>41</v>
      </c>
      <c r="D381" s="22" t="s">
        <v>152</v>
      </c>
      <c r="E381" s="22" t="s">
        <v>610</v>
      </c>
      <c r="F381" s="46">
        <f>LOG(100/45.7)</f>
        <v>0.34008379993014975</v>
      </c>
      <c r="G381" s="22" t="s">
        <v>135</v>
      </c>
      <c r="H381" s="43" t="s">
        <v>151</v>
      </c>
      <c r="I381" s="35" t="str">
        <f t="shared" si="22"/>
        <v>*</v>
      </c>
      <c r="J381" s="20">
        <f t="shared" si="21"/>
        <v>11.450484933120002</v>
      </c>
      <c r="K381" s="19">
        <v>1.2270000000000001</v>
      </c>
      <c r="L381" s="20">
        <v>16</v>
      </c>
      <c r="M381" s="19">
        <v>0.59199999999999997</v>
      </c>
      <c r="N381" s="19">
        <v>1.23</v>
      </c>
      <c r="O381" s="19">
        <v>0.80100000000000005</v>
      </c>
      <c r="P381" s="20">
        <f t="array" ref="P381">SUBTOTAL(2,F381)</f>
        <v>1</v>
      </c>
    </row>
    <row r="382" spans="1:16" ht="75" x14ac:dyDescent="0.25">
      <c r="B382" s="23" t="s">
        <v>187</v>
      </c>
      <c r="C382" s="22" t="s">
        <v>41</v>
      </c>
      <c r="D382" s="22" t="s">
        <v>333</v>
      </c>
      <c r="E382" s="22" t="s">
        <v>609</v>
      </c>
      <c r="F382" s="46">
        <f>LOG(100/58.6)</f>
        <v>0.2321023839819093</v>
      </c>
      <c r="G382" s="22" t="s">
        <v>135</v>
      </c>
      <c r="H382" s="43" t="s">
        <v>151</v>
      </c>
      <c r="I382" s="35" t="str">
        <f t="shared" si="22"/>
        <v>*</v>
      </c>
      <c r="J382" s="20">
        <f t="shared" si="21"/>
        <v>11.450484933120002</v>
      </c>
      <c r="K382" s="19">
        <v>1.2270000000000001</v>
      </c>
      <c r="L382" s="20">
        <v>16</v>
      </c>
      <c r="M382" s="19">
        <v>0.59199999999999997</v>
      </c>
      <c r="N382" s="19">
        <v>1.23</v>
      </c>
      <c r="O382" s="19">
        <v>0.80100000000000005</v>
      </c>
      <c r="P382" s="20">
        <f t="array" ref="P382">SUBTOTAL(2,F382)</f>
        <v>1</v>
      </c>
    </row>
    <row r="383" spans="1:16" ht="75" x14ac:dyDescent="0.25">
      <c r="B383" s="23" t="s">
        <v>187</v>
      </c>
      <c r="C383" s="22" t="s">
        <v>41</v>
      </c>
      <c r="D383" s="22" t="s">
        <v>334</v>
      </c>
      <c r="E383" s="22" t="s">
        <v>608</v>
      </c>
      <c r="F383" s="46">
        <v>0</v>
      </c>
      <c r="G383" s="22" t="s">
        <v>135</v>
      </c>
      <c r="H383" s="43" t="s">
        <v>151</v>
      </c>
      <c r="I383" s="35" t="str">
        <f t="shared" si="22"/>
        <v>*</v>
      </c>
      <c r="J383" s="20">
        <f t="shared" si="21"/>
        <v>11.450484933120002</v>
      </c>
      <c r="K383" s="19">
        <v>1.2270000000000001</v>
      </c>
      <c r="L383" s="20">
        <v>16</v>
      </c>
      <c r="M383" s="19">
        <v>0.59199999999999997</v>
      </c>
      <c r="N383" s="19">
        <v>1.23</v>
      </c>
      <c r="O383" s="19">
        <v>0.80100000000000005</v>
      </c>
      <c r="P383" s="20">
        <f t="array" ref="P383">SUBTOTAL(2,F383)</f>
        <v>1</v>
      </c>
    </row>
    <row r="384" spans="1:16" ht="136.5" customHeight="1" x14ac:dyDescent="0.25">
      <c r="B384" s="23" t="s">
        <v>189</v>
      </c>
      <c r="C384" s="22" t="s">
        <v>1</v>
      </c>
      <c r="D384" s="24" t="s">
        <v>895</v>
      </c>
      <c r="E384" s="22" t="s">
        <v>1195</v>
      </c>
      <c r="F384" s="46">
        <f>LOG(3545)-LOG(6)</f>
        <v>2.7714649891354419</v>
      </c>
      <c r="G384" s="22" t="s">
        <v>883</v>
      </c>
      <c r="H384" s="43" t="s">
        <v>62</v>
      </c>
      <c r="I384" s="35" t="str">
        <f t="shared" si="22"/>
        <v>*</v>
      </c>
      <c r="J384" s="20">
        <f t="shared" si="21"/>
        <v>11.3909928048</v>
      </c>
      <c r="K384" s="19">
        <v>1.395</v>
      </c>
      <c r="L384" s="20">
        <v>14</v>
      </c>
      <c r="M384" s="19">
        <v>0.59199999999999997</v>
      </c>
      <c r="N384" s="19">
        <v>1.23</v>
      </c>
      <c r="O384" s="19">
        <v>0.80100000000000005</v>
      </c>
      <c r="P384" s="20">
        <f t="array" ref="P384">SUBTOTAL(2,F384)</f>
        <v>1</v>
      </c>
    </row>
    <row r="385" spans="1:17" ht="105" x14ac:dyDescent="0.25">
      <c r="B385" s="23" t="s">
        <v>187</v>
      </c>
      <c r="C385" s="22" t="s">
        <v>38</v>
      </c>
      <c r="D385" s="22" t="s">
        <v>220</v>
      </c>
      <c r="E385" s="22" t="s">
        <v>335</v>
      </c>
      <c r="F385" s="46">
        <v>4.82</v>
      </c>
      <c r="G385" s="22" t="s">
        <v>5</v>
      </c>
      <c r="H385" s="43" t="s">
        <v>221</v>
      </c>
      <c r="I385" s="35" t="str">
        <f t="shared" si="22"/>
        <v>*</v>
      </c>
      <c r="J385" s="20">
        <f t="shared" si="21"/>
        <v>10.673689073787999</v>
      </c>
      <c r="K385" s="19">
        <v>2.4830000000000001</v>
      </c>
      <c r="L385" s="20">
        <v>2</v>
      </c>
      <c r="M385" s="19">
        <v>1.306</v>
      </c>
      <c r="N385" s="19">
        <v>2.2269999999999999</v>
      </c>
      <c r="O385" s="19">
        <v>0.73899999999999999</v>
      </c>
      <c r="P385" s="20">
        <f t="array" ref="P385">SUBTOTAL(2,F385)</f>
        <v>1</v>
      </c>
    </row>
    <row r="386" spans="1:17" ht="90" x14ac:dyDescent="0.25">
      <c r="A386" s="17"/>
      <c r="B386" s="23" t="s">
        <v>186</v>
      </c>
      <c r="C386" s="22" t="s">
        <v>247</v>
      </c>
      <c r="D386" s="22" t="s">
        <v>613</v>
      </c>
      <c r="E386" s="22" t="s">
        <v>1196</v>
      </c>
      <c r="F386" s="46">
        <v>3</v>
      </c>
      <c r="G386" s="22" t="s">
        <v>5</v>
      </c>
      <c r="H386" s="43" t="s">
        <v>336</v>
      </c>
      <c r="I386" s="35" t="str">
        <f t="shared" si="22"/>
        <v>*</v>
      </c>
      <c r="J386" s="20">
        <f t="shared" si="21"/>
        <v>10.63896254148</v>
      </c>
      <c r="K386" s="19">
        <v>1.196</v>
      </c>
      <c r="L386" s="20">
        <v>19</v>
      </c>
      <c r="M386" s="19">
        <v>0.49</v>
      </c>
      <c r="N386" s="19">
        <v>1.087</v>
      </c>
      <c r="O386" s="19">
        <v>0.879</v>
      </c>
      <c r="P386" s="20">
        <f t="array" ref="P386">SUBTOTAL(2,F386)</f>
        <v>1</v>
      </c>
    </row>
    <row r="387" spans="1:17" ht="90" x14ac:dyDescent="0.25">
      <c r="A387" s="17"/>
      <c r="B387" s="23" t="s">
        <v>186</v>
      </c>
      <c r="C387" s="22" t="s">
        <v>247</v>
      </c>
      <c r="D387" s="22" t="s">
        <v>337</v>
      </c>
      <c r="E387" s="22" t="s">
        <v>1196</v>
      </c>
      <c r="F387" s="46">
        <v>3</v>
      </c>
      <c r="G387" s="22" t="s">
        <v>5</v>
      </c>
      <c r="H387" s="43" t="s">
        <v>336</v>
      </c>
      <c r="I387" s="35" t="str">
        <f t="shared" si="22"/>
        <v>*</v>
      </c>
      <c r="J387" s="20">
        <f t="shared" si="21"/>
        <v>10.63896254148</v>
      </c>
      <c r="K387" s="19">
        <v>1.196</v>
      </c>
      <c r="L387" s="20">
        <v>19</v>
      </c>
      <c r="M387" s="19">
        <v>0.49</v>
      </c>
      <c r="N387" s="19">
        <v>1.087</v>
      </c>
      <c r="O387" s="19">
        <v>0.879</v>
      </c>
      <c r="P387" s="20">
        <f t="array" ref="P387">SUBTOTAL(2,F387)</f>
        <v>1</v>
      </c>
    </row>
    <row r="388" spans="1:17" ht="90" x14ac:dyDescent="0.25">
      <c r="B388" s="23" t="s">
        <v>186</v>
      </c>
      <c r="C388" s="22" t="s">
        <v>247</v>
      </c>
      <c r="D388" s="22" t="s">
        <v>731</v>
      </c>
      <c r="E388" s="22" t="s">
        <v>1197</v>
      </c>
      <c r="F388" s="46">
        <v>3</v>
      </c>
      <c r="G388" s="22" t="s">
        <v>5</v>
      </c>
      <c r="H388" s="43" t="s">
        <v>336</v>
      </c>
      <c r="I388" s="35" t="str">
        <f t="shared" si="22"/>
        <v>*</v>
      </c>
      <c r="J388" s="20">
        <f t="shared" si="21"/>
        <v>10.63896254148</v>
      </c>
      <c r="K388" s="19">
        <v>1.196</v>
      </c>
      <c r="L388" s="20">
        <v>19</v>
      </c>
      <c r="M388" s="19">
        <v>0.49</v>
      </c>
      <c r="N388" s="19">
        <v>1.087</v>
      </c>
      <c r="O388" s="19">
        <v>0.879</v>
      </c>
      <c r="P388" s="20">
        <f t="array" ref="P388">SUBTOTAL(2,F388)</f>
        <v>1</v>
      </c>
    </row>
    <row r="389" spans="1:17" ht="105" x14ac:dyDescent="0.25">
      <c r="B389" s="23" t="s">
        <v>187</v>
      </c>
      <c r="C389" s="22" t="s">
        <v>36</v>
      </c>
      <c r="D389" s="22" t="s">
        <v>492</v>
      </c>
      <c r="E389" s="22" t="s">
        <v>491</v>
      </c>
      <c r="F389" s="46">
        <v>3</v>
      </c>
      <c r="G389" s="22" t="s">
        <v>490</v>
      </c>
      <c r="H389" s="43" t="s">
        <v>340</v>
      </c>
      <c r="I389" s="35" t="str">
        <f t="shared" si="22"/>
        <v>*</v>
      </c>
      <c r="J389" s="20">
        <f t="shared" si="21"/>
        <v>10.415554934399998</v>
      </c>
      <c r="K389" s="19">
        <v>1.2669999999999999</v>
      </c>
      <c r="L389" s="20">
        <v>25</v>
      </c>
      <c r="M389" s="19">
        <v>0.46200000000000002</v>
      </c>
      <c r="N389" s="19">
        <v>1.0109999999999999</v>
      </c>
      <c r="O389" s="19">
        <v>0.70399999999999996</v>
      </c>
      <c r="P389" s="20">
        <f t="array" ref="P389">SUBTOTAL(2,F389)</f>
        <v>1</v>
      </c>
      <c r="Q389" s="15"/>
    </row>
    <row r="390" spans="1:17" ht="105" x14ac:dyDescent="0.25">
      <c r="A390" s="17"/>
      <c r="B390" s="23" t="s">
        <v>187</v>
      </c>
      <c r="C390" s="22" t="s">
        <v>36</v>
      </c>
      <c r="D390" s="22" t="s">
        <v>495</v>
      </c>
      <c r="E390" s="22" t="s">
        <v>491</v>
      </c>
      <c r="F390" s="46">
        <v>3</v>
      </c>
      <c r="G390" s="22" t="s">
        <v>490</v>
      </c>
      <c r="H390" s="43" t="s">
        <v>340</v>
      </c>
      <c r="I390" s="35" t="str">
        <f t="shared" si="22"/>
        <v>*</v>
      </c>
      <c r="J390" s="20">
        <f t="shared" ref="J390:J421" si="23">K390*L390*M390*N390*O390</f>
        <v>10.415554934399998</v>
      </c>
      <c r="K390" s="19">
        <v>1.2669999999999999</v>
      </c>
      <c r="L390" s="20">
        <v>25</v>
      </c>
      <c r="M390" s="19">
        <v>0.46200000000000002</v>
      </c>
      <c r="N390" s="19">
        <v>1.0109999999999999</v>
      </c>
      <c r="O390" s="19">
        <v>0.70399999999999996</v>
      </c>
      <c r="P390" s="20">
        <f t="array" ref="P390">SUBTOTAL(2,F390)</f>
        <v>1</v>
      </c>
      <c r="Q390" s="15"/>
    </row>
    <row r="391" spans="1:17" ht="105" x14ac:dyDescent="0.25">
      <c r="A391" s="17"/>
      <c r="B391" s="23" t="s">
        <v>187</v>
      </c>
      <c r="C391" s="22" t="s">
        <v>36</v>
      </c>
      <c r="D391" s="22" t="s">
        <v>709</v>
      </c>
      <c r="E391" s="22" t="s">
        <v>491</v>
      </c>
      <c r="F391" s="46">
        <v>3</v>
      </c>
      <c r="G391" s="22" t="s">
        <v>490</v>
      </c>
      <c r="H391" s="43" t="s">
        <v>340</v>
      </c>
      <c r="I391" s="35" t="str">
        <f t="shared" si="22"/>
        <v>*</v>
      </c>
      <c r="J391" s="20">
        <f t="shared" si="23"/>
        <v>10.415554934399998</v>
      </c>
      <c r="K391" s="19">
        <v>1.2669999999999999</v>
      </c>
      <c r="L391" s="20">
        <v>25</v>
      </c>
      <c r="M391" s="19">
        <v>0.46200000000000002</v>
      </c>
      <c r="N391" s="19">
        <v>1.0109999999999999</v>
      </c>
      <c r="O391" s="19">
        <v>0.70399999999999996</v>
      </c>
      <c r="P391" s="20">
        <f t="array" ref="P391">SUBTOTAL(2,F391)</f>
        <v>1</v>
      </c>
      <c r="Q391" s="15"/>
    </row>
    <row r="392" spans="1:17" ht="105" x14ac:dyDescent="0.25">
      <c r="A392" s="17"/>
      <c r="B392" s="23" t="s">
        <v>187</v>
      </c>
      <c r="C392" s="22" t="s">
        <v>36</v>
      </c>
      <c r="D392" s="22" t="s">
        <v>488</v>
      </c>
      <c r="E392" s="22" t="s">
        <v>489</v>
      </c>
      <c r="F392" s="46">
        <v>2</v>
      </c>
      <c r="G392" s="22" t="s">
        <v>490</v>
      </c>
      <c r="H392" s="43" t="s">
        <v>340</v>
      </c>
      <c r="I392" s="35" t="str">
        <f t="shared" si="22"/>
        <v>*</v>
      </c>
      <c r="J392" s="20">
        <f t="shared" si="23"/>
        <v>10.415554934399998</v>
      </c>
      <c r="K392" s="19">
        <v>1.2669999999999999</v>
      </c>
      <c r="L392" s="20">
        <v>25</v>
      </c>
      <c r="M392" s="19">
        <v>0.46200000000000002</v>
      </c>
      <c r="N392" s="19">
        <v>1.0109999999999999</v>
      </c>
      <c r="O392" s="19">
        <v>0.70399999999999996</v>
      </c>
      <c r="P392" s="20">
        <f t="array" ref="P392">SUBTOTAL(2,F392)</f>
        <v>1</v>
      </c>
      <c r="Q392" s="15"/>
    </row>
    <row r="393" spans="1:17" ht="105" x14ac:dyDescent="0.25">
      <c r="A393" s="17"/>
      <c r="B393" s="23" t="s">
        <v>187</v>
      </c>
      <c r="C393" s="22" t="s">
        <v>36</v>
      </c>
      <c r="D393" s="22" t="s">
        <v>1020</v>
      </c>
      <c r="E393" s="22" t="s">
        <v>489</v>
      </c>
      <c r="F393" s="46">
        <v>2</v>
      </c>
      <c r="G393" s="22" t="s">
        <v>490</v>
      </c>
      <c r="H393" s="43" t="s">
        <v>340</v>
      </c>
      <c r="I393" s="35" t="str">
        <f t="shared" si="22"/>
        <v>*</v>
      </c>
      <c r="J393" s="20">
        <f t="shared" si="23"/>
        <v>10.415554934399998</v>
      </c>
      <c r="K393" s="19">
        <v>1.2669999999999999</v>
      </c>
      <c r="L393" s="20">
        <v>25</v>
      </c>
      <c r="M393" s="19">
        <v>0.46200000000000002</v>
      </c>
      <c r="N393" s="19">
        <v>1.0109999999999999</v>
      </c>
      <c r="O393" s="19">
        <v>0.70399999999999996</v>
      </c>
      <c r="P393" s="20">
        <f t="array" ref="P393">SUBTOTAL(2,F393)</f>
        <v>1</v>
      </c>
    </row>
    <row r="394" spans="1:17" ht="105" x14ac:dyDescent="0.25">
      <c r="A394" s="17"/>
      <c r="B394" s="23" t="s">
        <v>187</v>
      </c>
      <c r="C394" s="22" t="s">
        <v>36</v>
      </c>
      <c r="D394" s="22" t="s">
        <v>1021</v>
      </c>
      <c r="E394" s="22" t="s">
        <v>489</v>
      </c>
      <c r="F394" s="46">
        <v>2</v>
      </c>
      <c r="G394" s="22" t="s">
        <v>490</v>
      </c>
      <c r="H394" s="43" t="s">
        <v>340</v>
      </c>
      <c r="I394" s="35" t="str">
        <f t="shared" si="22"/>
        <v>*</v>
      </c>
      <c r="J394" s="20">
        <f t="shared" si="23"/>
        <v>10.415554934399998</v>
      </c>
      <c r="K394" s="19">
        <v>1.2669999999999999</v>
      </c>
      <c r="L394" s="20">
        <v>25</v>
      </c>
      <c r="M394" s="19">
        <v>0.46200000000000002</v>
      </c>
      <c r="N394" s="19">
        <v>1.0109999999999999</v>
      </c>
      <c r="O394" s="19">
        <v>0.70399999999999996</v>
      </c>
      <c r="P394" s="20">
        <f t="array" ref="P394">SUBTOTAL(2,F394)</f>
        <v>1</v>
      </c>
    </row>
    <row r="395" spans="1:17" ht="105" x14ac:dyDescent="0.25">
      <c r="A395" s="17"/>
      <c r="B395" s="23" t="s">
        <v>187</v>
      </c>
      <c r="C395" s="22" t="s">
        <v>36</v>
      </c>
      <c r="D395" s="22" t="s">
        <v>493</v>
      </c>
      <c r="E395" s="22" t="s">
        <v>1019</v>
      </c>
      <c r="F395" s="46">
        <v>1</v>
      </c>
      <c r="G395" s="22" t="s">
        <v>490</v>
      </c>
      <c r="H395" s="43" t="s">
        <v>340</v>
      </c>
      <c r="I395" s="35" t="str">
        <f t="shared" si="22"/>
        <v>*</v>
      </c>
      <c r="J395" s="20">
        <f t="shared" si="23"/>
        <v>10.415554934399998</v>
      </c>
      <c r="K395" s="19">
        <v>1.2669999999999999</v>
      </c>
      <c r="L395" s="20">
        <v>25</v>
      </c>
      <c r="M395" s="19">
        <v>0.46200000000000002</v>
      </c>
      <c r="N395" s="19">
        <v>1.0109999999999999</v>
      </c>
      <c r="O395" s="19">
        <v>0.70399999999999996</v>
      </c>
      <c r="P395" s="20">
        <f t="array" ref="P395">SUBTOTAL(2,F395)</f>
        <v>1</v>
      </c>
    </row>
    <row r="396" spans="1:17" ht="105" x14ac:dyDescent="0.25">
      <c r="A396" s="17"/>
      <c r="B396" s="23" t="s">
        <v>187</v>
      </c>
      <c r="C396" s="22" t="s">
        <v>36</v>
      </c>
      <c r="D396" s="22" t="s">
        <v>487</v>
      </c>
      <c r="E396" s="22" t="s">
        <v>486</v>
      </c>
      <c r="F396" s="46">
        <v>1</v>
      </c>
      <c r="G396" s="22" t="s">
        <v>490</v>
      </c>
      <c r="H396" s="43" t="s">
        <v>340</v>
      </c>
      <c r="I396" s="35" t="str">
        <f t="shared" si="22"/>
        <v>*</v>
      </c>
      <c r="J396" s="20">
        <f t="shared" si="23"/>
        <v>10.415554934399998</v>
      </c>
      <c r="K396" s="19">
        <v>1.2669999999999999</v>
      </c>
      <c r="L396" s="20">
        <v>25</v>
      </c>
      <c r="M396" s="19">
        <v>0.46200000000000002</v>
      </c>
      <c r="N396" s="19">
        <v>1.0109999999999999</v>
      </c>
      <c r="O396" s="19">
        <v>0.70399999999999996</v>
      </c>
      <c r="P396" s="20">
        <f t="array" ref="P396">SUBTOTAL(2,F396)</f>
        <v>1</v>
      </c>
    </row>
    <row r="397" spans="1:17" ht="105" x14ac:dyDescent="0.25">
      <c r="A397" s="17"/>
      <c r="B397" s="23" t="s">
        <v>187</v>
      </c>
      <c r="C397" s="22" t="s">
        <v>36</v>
      </c>
      <c r="D397" s="22" t="s">
        <v>494</v>
      </c>
      <c r="E397" s="22" t="s">
        <v>486</v>
      </c>
      <c r="F397" s="46">
        <v>1</v>
      </c>
      <c r="G397" s="22" t="s">
        <v>490</v>
      </c>
      <c r="H397" s="43" t="s">
        <v>340</v>
      </c>
      <c r="I397" s="35" t="str">
        <f t="shared" si="22"/>
        <v>*</v>
      </c>
      <c r="J397" s="20">
        <f t="shared" si="23"/>
        <v>10.415554934399998</v>
      </c>
      <c r="K397" s="19">
        <v>1.2669999999999999</v>
      </c>
      <c r="L397" s="20">
        <v>25</v>
      </c>
      <c r="M397" s="19">
        <v>0.46200000000000002</v>
      </c>
      <c r="N397" s="19">
        <v>1.0109999999999999</v>
      </c>
      <c r="O397" s="19">
        <v>0.70399999999999996</v>
      </c>
      <c r="P397" s="20">
        <f t="array" ref="P397">SUBTOTAL(2,F397)</f>
        <v>1</v>
      </c>
    </row>
    <row r="398" spans="1:17" ht="99" customHeight="1" x14ac:dyDescent="0.25">
      <c r="A398" s="15"/>
      <c r="B398" s="23" t="s">
        <v>187</v>
      </c>
      <c r="C398" s="22" t="s">
        <v>36</v>
      </c>
      <c r="D398" s="22" t="s">
        <v>710</v>
      </c>
      <c r="E398" s="22" t="s">
        <v>713</v>
      </c>
      <c r="F398" s="46">
        <v>1</v>
      </c>
      <c r="G398" s="22" t="s">
        <v>490</v>
      </c>
      <c r="H398" s="43" t="s">
        <v>22</v>
      </c>
      <c r="I398" s="35" t="str">
        <f t="shared" si="22"/>
        <v>*</v>
      </c>
      <c r="J398" s="20">
        <f t="shared" si="23"/>
        <v>10.27177876242</v>
      </c>
      <c r="K398" s="19">
        <v>0.84299999999999997</v>
      </c>
      <c r="L398" s="20">
        <v>63</v>
      </c>
      <c r="M398" s="19">
        <v>0.39500000000000002</v>
      </c>
      <c r="N398" s="19">
        <v>0.73299999999999998</v>
      </c>
      <c r="O398" s="19">
        <v>0.66800000000000004</v>
      </c>
      <c r="P398" s="20">
        <f t="array" ref="P398">SUBTOTAL(2,F398)</f>
        <v>1</v>
      </c>
    </row>
    <row r="399" spans="1:17" ht="99.75" customHeight="1" x14ac:dyDescent="0.25">
      <c r="A399" s="15"/>
      <c r="B399" s="23" t="s">
        <v>187</v>
      </c>
      <c r="C399" s="22" t="s">
        <v>36</v>
      </c>
      <c r="D399" s="22" t="s">
        <v>712</v>
      </c>
      <c r="E399" s="22" t="s">
        <v>713</v>
      </c>
      <c r="F399" s="46">
        <v>1</v>
      </c>
      <c r="G399" s="22" t="s">
        <v>490</v>
      </c>
      <c r="H399" s="43" t="s">
        <v>22</v>
      </c>
      <c r="I399" s="35" t="str">
        <f t="shared" si="22"/>
        <v>*</v>
      </c>
      <c r="J399" s="20">
        <f t="shared" si="23"/>
        <v>10.27177876242</v>
      </c>
      <c r="K399" s="19">
        <v>0.84299999999999997</v>
      </c>
      <c r="L399" s="20">
        <v>63</v>
      </c>
      <c r="M399" s="19">
        <v>0.39500000000000002</v>
      </c>
      <c r="N399" s="19">
        <v>0.73299999999999998</v>
      </c>
      <c r="O399" s="19">
        <v>0.66800000000000004</v>
      </c>
      <c r="P399" s="20">
        <f t="array" ref="P399">SUBTOTAL(2,F399)</f>
        <v>1</v>
      </c>
    </row>
    <row r="400" spans="1:17" ht="98.25" customHeight="1" x14ac:dyDescent="0.25">
      <c r="A400" s="15"/>
      <c r="B400" s="23" t="s">
        <v>187</v>
      </c>
      <c r="C400" s="22" t="s">
        <v>36</v>
      </c>
      <c r="D400" s="22" t="s">
        <v>711</v>
      </c>
      <c r="E400" s="22" t="s">
        <v>713</v>
      </c>
      <c r="F400" s="46">
        <v>1</v>
      </c>
      <c r="G400" s="22" t="s">
        <v>490</v>
      </c>
      <c r="H400" s="43" t="s">
        <v>22</v>
      </c>
      <c r="I400" s="35" t="str">
        <f t="shared" si="22"/>
        <v>*</v>
      </c>
      <c r="J400" s="20">
        <f t="shared" si="23"/>
        <v>10.27177876242</v>
      </c>
      <c r="K400" s="19">
        <v>0.84299999999999997</v>
      </c>
      <c r="L400" s="20">
        <v>63</v>
      </c>
      <c r="M400" s="19">
        <v>0.39500000000000002</v>
      </c>
      <c r="N400" s="19">
        <v>0.73299999999999998</v>
      </c>
      <c r="O400" s="19">
        <v>0.66800000000000004</v>
      </c>
      <c r="P400" s="20">
        <f t="array" ref="P400">SUBTOTAL(2,F400)</f>
        <v>1</v>
      </c>
    </row>
    <row r="401" spans="1:17" ht="120" x14ac:dyDescent="0.25">
      <c r="A401" s="15"/>
      <c r="B401" s="23" t="s">
        <v>187</v>
      </c>
      <c r="C401" s="22" t="s">
        <v>32</v>
      </c>
      <c r="D401" s="22" t="s">
        <v>743</v>
      </c>
      <c r="E401" s="22" t="s">
        <v>973</v>
      </c>
      <c r="F401" s="46">
        <v>1.72</v>
      </c>
      <c r="G401" s="22" t="s">
        <v>884</v>
      </c>
      <c r="H401" s="43" t="s">
        <v>110</v>
      </c>
      <c r="I401" s="35" t="str">
        <f t="shared" si="22"/>
        <v>*</v>
      </c>
      <c r="J401" s="20">
        <f t="shared" si="23"/>
        <v>6.8369947883999993</v>
      </c>
      <c r="K401" s="19">
        <v>1.849</v>
      </c>
      <c r="L401" s="20">
        <v>3</v>
      </c>
      <c r="M401" s="19">
        <v>0.82899999999999996</v>
      </c>
      <c r="N401" s="19">
        <v>1.68</v>
      </c>
      <c r="O401" s="19">
        <v>0.88500000000000001</v>
      </c>
      <c r="P401" s="20">
        <f t="array" ref="P401">SUBTOTAL(2,F401)</f>
        <v>1</v>
      </c>
    </row>
    <row r="402" spans="1:17" ht="120" x14ac:dyDescent="0.25">
      <c r="A402" s="17"/>
      <c r="B402" s="23" t="s">
        <v>187</v>
      </c>
      <c r="C402" s="22" t="s">
        <v>32</v>
      </c>
      <c r="D402" s="22" t="s">
        <v>342</v>
      </c>
      <c r="E402" s="22" t="s">
        <v>972</v>
      </c>
      <c r="F402" s="46">
        <v>1.19</v>
      </c>
      <c r="G402" s="22" t="s">
        <v>884</v>
      </c>
      <c r="H402" s="43" t="s">
        <v>110</v>
      </c>
      <c r="I402" s="35" t="str">
        <f t="shared" si="22"/>
        <v>*</v>
      </c>
      <c r="J402" s="20">
        <f t="shared" si="23"/>
        <v>6.8369947883999993</v>
      </c>
      <c r="K402" s="19">
        <v>1.849</v>
      </c>
      <c r="L402" s="20">
        <v>3</v>
      </c>
      <c r="M402" s="19">
        <v>0.82899999999999996</v>
      </c>
      <c r="N402" s="19">
        <v>1.68</v>
      </c>
      <c r="O402" s="19">
        <v>0.88500000000000001</v>
      </c>
      <c r="P402" s="20">
        <f t="array" ref="P402">SUBTOTAL(2,F402)</f>
        <v>1</v>
      </c>
    </row>
    <row r="403" spans="1:17" ht="120" x14ac:dyDescent="0.25">
      <c r="A403" s="21"/>
      <c r="B403" s="23" t="s">
        <v>187</v>
      </c>
      <c r="C403" s="22" t="s">
        <v>32</v>
      </c>
      <c r="D403" s="22" t="s">
        <v>111</v>
      </c>
      <c r="E403" s="22" t="s">
        <v>974</v>
      </c>
      <c r="F403" s="46">
        <v>1.17</v>
      </c>
      <c r="G403" s="22" t="s">
        <v>884</v>
      </c>
      <c r="H403" s="43" t="s">
        <v>110</v>
      </c>
      <c r="I403" s="35" t="str">
        <f t="shared" si="22"/>
        <v>*</v>
      </c>
      <c r="J403" s="20">
        <f t="shared" si="23"/>
        <v>6.8369947883999993</v>
      </c>
      <c r="K403" s="19">
        <v>1.849</v>
      </c>
      <c r="L403" s="20">
        <v>3</v>
      </c>
      <c r="M403" s="19">
        <v>0.82899999999999996</v>
      </c>
      <c r="N403" s="19">
        <v>1.68</v>
      </c>
      <c r="O403" s="19">
        <v>0.88500000000000001</v>
      </c>
      <c r="P403" s="20">
        <f t="array" ref="P403">SUBTOTAL(2,F403)</f>
        <v>1</v>
      </c>
    </row>
    <row r="404" spans="1:17" ht="105" x14ac:dyDescent="0.25">
      <c r="A404" s="17"/>
      <c r="B404" s="23" t="s">
        <v>193</v>
      </c>
      <c r="C404" s="22" t="s">
        <v>68</v>
      </c>
      <c r="D404" s="22" t="s">
        <v>121</v>
      </c>
      <c r="E404" s="22" t="s">
        <v>343</v>
      </c>
      <c r="F404" s="46">
        <v>0.76</v>
      </c>
      <c r="G404" s="22" t="s">
        <v>99</v>
      </c>
      <c r="H404" s="43" t="s">
        <v>113</v>
      </c>
      <c r="I404" s="35" t="str">
        <f t="shared" si="22"/>
        <v>*</v>
      </c>
      <c r="J404" s="20">
        <f t="shared" si="23"/>
        <v>6.8369947883999993</v>
      </c>
      <c r="K404" s="19">
        <v>1.849</v>
      </c>
      <c r="L404" s="20">
        <v>3</v>
      </c>
      <c r="M404" s="19">
        <v>0.82899999999999996</v>
      </c>
      <c r="N404" s="19">
        <v>1.68</v>
      </c>
      <c r="O404" s="19">
        <v>0.88500000000000001</v>
      </c>
      <c r="P404" s="20">
        <f t="array" ref="P404">SUBTOTAL(2,F404)</f>
        <v>1</v>
      </c>
    </row>
    <row r="405" spans="1:17" ht="83.25" customHeight="1" x14ac:dyDescent="0.25">
      <c r="A405" s="27"/>
      <c r="B405" s="23" t="s">
        <v>193</v>
      </c>
      <c r="C405" s="22" t="s">
        <v>42</v>
      </c>
      <c r="D405" s="22" t="s">
        <v>115</v>
      </c>
      <c r="E405" s="22" t="s">
        <v>344</v>
      </c>
      <c r="F405" s="46">
        <v>0.74</v>
      </c>
      <c r="G405" s="22" t="s">
        <v>99</v>
      </c>
      <c r="H405" s="43" t="s">
        <v>113</v>
      </c>
      <c r="I405" s="35" t="str">
        <f t="shared" si="22"/>
        <v>*</v>
      </c>
      <c r="J405" s="20">
        <f t="shared" si="23"/>
        <v>6.8369947883999993</v>
      </c>
      <c r="K405" s="19">
        <v>1.849</v>
      </c>
      <c r="L405" s="20">
        <v>3</v>
      </c>
      <c r="M405" s="19">
        <v>0.82899999999999996</v>
      </c>
      <c r="N405" s="19">
        <v>1.68</v>
      </c>
      <c r="O405" s="19">
        <v>0.88500000000000001</v>
      </c>
      <c r="P405" s="20">
        <f t="array" ref="P405">SUBTOTAL(2,F405)</f>
        <v>1</v>
      </c>
    </row>
    <row r="406" spans="1:17" ht="83.25" customHeight="1" x14ac:dyDescent="0.25">
      <c r="A406" s="27"/>
      <c r="B406" s="23" t="s">
        <v>193</v>
      </c>
      <c r="C406" s="22" t="s">
        <v>68</v>
      </c>
      <c r="D406" s="22" t="s">
        <v>123</v>
      </c>
      <c r="E406" s="22" t="s">
        <v>345</v>
      </c>
      <c r="F406" s="46">
        <v>0.6</v>
      </c>
      <c r="G406" s="22" t="s">
        <v>99</v>
      </c>
      <c r="H406" s="43" t="s">
        <v>113</v>
      </c>
      <c r="I406" s="35" t="str">
        <f t="shared" si="22"/>
        <v>*</v>
      </c>
      <c r="J406" s="20">
        <f t="shared" si="23"/>
        <v>6.8369947883999993</v>
      </c>
      <c r="K406" s="19">
        <v>1.849</v>
      </c>
      <c r="L406" s="20">
        <v>3</v>
      </c>
      <c r="M406" s="19">
        <v>0.82899999999999996</v>
      </c>
      <c r="N406" s="19">
        <v>1.68</v>
      </c>
      <c r="O406" s="19">
        <v>0.88500000000000001</v>
      </c>
      <c r="P406" s="20">
        <f t="array" ref="P406">SUBTOTAL(2,F406)</f>
        <v>1</v>
      </c>
    </row>
    <row r="407" spans="1:17" ht="83.25" customHeight="1" x14ac:dyDescent="0.25">
      <c r="A407" s="27"/>
      <c r="B407" s="23" t="s">
        <v>193</v>
      </c>
      <c r="C407" s="22" t="s">
        <v>68</v>
      </c>
      <c r="D407" s="22" t="s">
        <v>122</v>
      </c>
      <c r="E407" s="22" t="s">
        <v>346</v>
      </c>
      <c r="F407" s="46">
        <v>0.56999999999999995</v>
      </c>
      <c r="G407" s="22" t="s">
        <v>99</v>
      </c>
      <c r="H407" s="43" t="s">
        <v>113</v>
      </c>
      <c r="I407" s="35" t="str">
        <f t="shared" si="22"/>
        <v>*</v>
      </c>
      <c r="J407" s="20">
        <f t="shared" si="23"/>
        <v>6.8369947883999993</v>
      </c>
      <c r="K407" s="19">
        <v>1.849</v>
      </c>
      <c r="L407" s="20">
        <v>3</v>
      </c>
      <c r="M407" s="19">
        <v>0.82899999999999996</v>
      </c>
      <c r="N407" s="19">
        <v>1.68</v>
      </c>
      <c r="O407" s="19">
        <v>0.88500000000000001</v>
      </c>
      <c r="P407" s="20">
        <f t="array" ref="P407">SUBTOTAL(2,F407)</f>
        <v>1</v>
      </c>
    </row>
    <row r="408" spans="1:17" ht="105" x14ac:dyDescent="0.25">
      <c r="A408" s="27"/>
      <c r="B408" s="23" t="s">
        <v>193</v>
      </c>
      <c r="C408" s="22" t="s">
        <v>67</v>
      </c>
      <c r="D408" s="22" t="s">
        <v>117</v>
      </c>
      <c r="E408" s="22" t="s">
        <v>347</v>
      </c>
      <c r="F408" s="46">
        <v>0.52</v>
      </c>
      <c r="G408" s="22" t="s">
        <v>99</v>
      </c>
      <c r="H408" s="43" t="s">
        <v>113</v>
      </c>
      <c r="I408" s="35" t="str">
        <f t="shared" si="22"/>
        <v>*</v>
      </c>
      <c r="J408" s="20">
        <f t="shared" si="23"/>
        <v>6.8369947883999993</v>
      </c>
      <c r="K408" s="19">
        <v>1.849</v>
      </c>
      <c r="L408" s="20">
        <v>3</v>
      </c>
      <c r="M408" s="19">
        <v>0.82899999999999996</v>
      </c>
      <c r="N408" s="19">
        <v>1.68</v>
      </c>
      <c r="O408" s="19">
        <v>0.88500000000000001</v>
      </c>
      <c r="P408" s="20">
        <f t="array" ref="P408">SUBTOTAL(2,F408)</f>
        <v>1</v>
      </c>
      <c r="Q408" s="15"/>
    </row>
    <row r="409" spans="1:17" ht="105" x14ac:dyDescent="0.25">
      <c r="A409" s="21"/>
      <c r="B409" s="23" t="s">
        <v>193</v>
      </c>
      <c r="C409" s="22" t="s">
        <v>42</v>
      </c>
      <c r="D409" s="22" t="s">
        <v>127</v>
      </c>
      <c r="E409" s="22" t="s">
        <v>348</v>
      </c>
      <c r="F409" s="46">
        <v>0.47</v>
      </c>
      <c r="G409" s="22" t="s">
        <v>99</v>
      </c>
      <c r="H409" s="43" t="s">
        <v>113</v>
      </c>
      <c r="I409" s="35" t="str">
        <f t="shared" si="22"/>
        <v>*</v>
      </c>
      <c r="J409" s="20">
        <f t="shared" si="23"/>
        <v>6.8369947883999993</v>
      </c>
      <c r="K409" s="19">
        <v>1.849</v>
      </c>
      <c r="L409" s="20">
        <v>3</v>
      </c>
      <c r="M409" s="19">
        <v>0.82899999999999996</v>
      </c>
      <c r="N409" s="19">
        <v>1.68</v>
      </c>
      <c r="O409" s="19">
        <v>0.88500000000000001</v>
      </c>
      <c r="P409" s="20">
        <f t="array" ref="P409">SUBTOTAL(2,F409)</f>
        <v>1</v>
      </c>
    </row>
    <row r="410" spans="1:17" ht="105" x14ac:dyDescent="0.25">
      <c r="A410" s="21"/>
      <c r="B410" s="23" t="s">
        <v>193</v>
      </c>
      <c r="C410" s="22" t="s">
        <v>42</v>
      </c>
      <c r="D410" s="22" t="s">
        <v>116</v>
      </c>
      <c r="E410" s="22" t="s">
        <v>349</v>
      </c>
      <c r="F410" s="46">
        <v>0.45</v>
      </c>
      <c r="G410" s="22" t="s">
        <v>99</v>
      </c>
      <c r="H410" s="43" t="s">
        <v>113</v>
      </c>
      <c r="I410" s="35" t="str">
        <f t="shared" si="22"/>
        <v>*</v>
      </c>
      <c r="J410" s="20">
        <f t="shared" si="23"/>
        <v>6.8369947883999993</v>
      </c>
      <c r="K410" s="19">
        <v>1.849</v>
      </c>
      <c r="L410" s="20">
        <v>3</v>
      </c>
      <c r="M410" s="19">
        <v>0.82899999999999996</v>
      </c>
      <c r="N410" s="19">
        <v>1.68</v>
      </c>
      <c r="O410" s="19">
        <v>0.88500000000000001</v>
      </c>
      <c r="P410" s="20">
        <f t="array" ref="P410">SUBTOTAL(2,F410)</f>
        <v>1</v>
      </c>
    </row>
    <row r="411" spans="1:17" ht="105" x14ac:dyDescent="0.25">
      <c r="A411" s="21"/>
      <c r="B411" s="23" t="s">
        <v>193</v>
      </c>
      <c r="C411" s="22" t="s">
        <v>66</v>
      </c>
      <c r="D411" s="22" t="s">
        <v>119</v>
      </c>
      <c r="E411" s="22" t="s">
        <v>350</v>
      </c>
      <c r="F411" s="46">
        <v>0.44</v>
      </c>
      <c r="G411" s="22" t="s">
        <v>99</v>
      </c>
      <c r="H411" s="43" t="s">
        <v>113</v>
      </c>
      <c r="I411" s="35" t="str">
        <f t="shared" si="22"/>
        <v>*</v>
      </c>
      <c r="J411" s="20">
        <f t="shared" si="23"/>
        <v>6.8369947883999993</v>
      </c>
      <c r="K411" s="19">
        <v>1.849</v>
      </c>
      <c r="L411" s="20">
        <v>3</v>
      </c>
      <c r="M411" s="19">
        <v>0.82899999999999996</v>
      </c>
      <c r="N411" s="19">
        <v>1.68</v>
      </c>
      <c r="O411" s="19">
        <v>0.88500000000000001</v>
      </c>
      <c r="P411" s="20">
        <f t="array" ref="P411">SUBTOTAL(2,F411)</f>
        <v>1</v>
      </c>
    </row>
    <row r="412" spans="1:17" ht="105" x14ac:dyDescent="0.25">
      <c r="A412" s="25"/>
      <c r="B412" s="23" t="s">
        <v>187</v>
      </c>
      <c r="C412" s="22" t="s">
        <v>68</v>
      </c>
      <c r="D412" s="22" t="s">
        <v>1098</v>
      </c>
      <c r="E412" s="22" t="s">
        <v>1099</v>
      </c>
      <c r="F412" s="46">
        <v>0.41</v>
      </c>
      <c r="G412" s="22" t="s">
        <v>99</v>
      </c>
      <c r="H412" s="43" t="s">
        <v>113</v>
      </c>
      <c r="I412" s="35" t="str">
        <f t="shared" si="22"/>
        <v>*</v>
      </c>
      <c r="J412" s="20">
        <f t="shared" si="23"/>
        <v>6.8369947883999993</v>
      </c>
      <c r="K412" s="19">
        <v>1.849</v>
      </c>
      <c r="L412" s="20">
        <v>3</v>
      </c>
      <c r="M412" s="19">
        <v>0.82899999999999996</v>
      </c>
      <c r="N412" s="19">
        <v>1.68</v>
      </c>
      <c r="O412" s="19">
        <v>0.88500000000000001</v>
      </c>
      <c r="P412" s="20">
        <f t="array" ref="P412">SUBTOTAL(2,F412)</f>
        <v>1</v>
      </c>
      <c r="Q412" s="15"/>
    </row>
    <row r="413" spans="1:17" ht="105" x14ac:dyDescent="0.25">
      <c r="A413" s="21"/>
      <c r="B413" s="23" t="s">
        <v>193</v>
      </c>
      <c r="C413" s="22" t="s">
        <v>66</v>
      </c>
      <c r="D413" s="22" t="s">
        <v>124</v>
      </c>
      <c r="E413" s="22" t="s">
        <v>351</v>
      </c>
      <c r="F413" s="46">
        <v>0.33</v>
      </c>
      <c r="G413" s="22" t="s">
        <v>99</v>
      </c>
      <c r="H413" s="43" t="s">
        <v>113</v>
      </c>
      <c r="I413" s="35" t="str">
        <f t="shared" si="22"/>
        <v>*</v>
      </c>
      <c r="J413" s="20">
        <f t="shared" si="23"/>
        <v>6.8369947883999993</v>
      </c>
      <c r="K413" s="19">
        <v>1.849</v>
      </c>
      <c r="L413" s="20">
        <v>3</v>
      </c>
      <c r="M413" s="19">
        <v>0.82899999999999996</v>
      </c>
      <c r="N413" s="19">
        <v>1.68</v>
      </c>
      <c r="O413" s="19">
        <v>0.88500000000000001</v>
      </c>
      <c r="P413" s="20">
        <f t="array" ref="P413">SUBTOTAL(2,F413)</f>
        <v>1</v>
      </c>
      <c r="Q413" s="15"/>
    </row>
    <row r="414" spans="1:17" ht="105" x14ac:dyDescent="0.25">
      <c r="A414" s="21"/>
      <c r="B414" s="23" t="s">
        <v>193</v>
      </c>
      <c r="C414" s="22" t="s">
        <v>68</v>
      </c>
      <c r="D414" s="22" t="s">
        <v>132</v>
      </c>
      <c r="E414" s="22" t="s">
        <v>352</v>
      </c>
      <c r="F414" s="46">
        <v>0.22</v>
      </c>
      <c r="G414" s="22" t="s">
        <v>99</v>
      </c>
      <c r="H414" s="43" t="s">
        <v>113</v>
      </c>
      <c r="I414" s="35" t="str">
        <f t="shared" si="22"/>
        <v>*</v>
      </c>
      <c r="J414" s="20">
        <f t="shared" si="23"/>
        <v>6.8369947883999993</v>
      </c>
      <c r="K414" s="19">
        <v>1.849</v>
      </c>
      <c r="L414" s="20">
        <v>3</v>
      </c>
      <c r="M414" s="19">
        <v>0.82899999999999996</v>
      </c>
      <c r="N414" s="19">
        <v>1.68</v>
      </c>
      <c r="O414" s="19">
        <v>0.88500000000000001</v>
      </c>
      <c r="P414" s="20">
        <f t="array" ref="P414">SUBTOTAL(2,F414)</f>
        <v>1</v>
      </c>
      <c r="Q414" s="15"/>
    </row>
    <row r="415" spans="1:17" ht="105" x14ac:dyDescent="0.25">
      <c r="A415" s="25"/>
      <c r="B415" s="23" t="s">
        <v>193</v>
      </c>
      <c r="C415" s="22" t="s">
        <v>42</v>
      </c>
      <c r="D415" s="22" t="s">
        <v>126</v>
      </c>
      <c r="E415" s="22" t="s">
        <v>353</v>
      </c>
      <c r="F415" s="46">
        <v>0.21</v>
      </c>
      <c r="G415" s="22" t="s">
        <v>99</v>
      </c>
      <c r="H415" s="43" t="s">
        <v>113</v>
      </c>
      <c r="I415" s="35" t="str">
        <f t="shared" si="22"/>
        <v>*</v>
      </c>
      <c r="J415" s="20">
        <f t="shared" si="23"/>
        <v>6.8369947883999993</v>
      </c>
      <c r="K415" s="19">
        <v>1.849</v>
      </c>
      <c r="L415" s="20">
        <v>3</v>
      </c>
      <c r="M415" s="19">
        <v>0.82899999999999996</v>
      </c>
      <c r="N415" s="19">
        <v>1.68</v>
      </c>
      <c r="O415" s="19">
        <v>0.88500000000000001</v>
      </c>
      <c r="P415" s="20">
        <f t="array" ref="P415">SUBTOTAL(2,F415)</f>
        <v>1</v>
      </c>
      <c r="Q415" s="15"/>
    </row>
    <row r="416" spans="1:17" ht="105" x14ac:dyDescent="0.25">
      <c r="A416" s="25"/>
      <c r="B416" s="23" t="s">
        <v>193</v>
      </c>
      <c r="C416" s="22" t="s">
        <v>67</v>
      </c>
      <c r="D416" s="22" t="s">
        <v>128</v>
      </c>
      <c r="E416" s="22" t="s">
        <v>354</v>
      </c>
      <c r="F416" s="46">
        <v>0.17</v>
      </c>
      <c r="G416" s="22" t="s">
        <v>99</v>
      </c>
      <c r="H416" s="43" t="s">
        <v>113</v>
      </c>
      <c r="I416" s="35" t="str">
        <f t="shared" si="22"/>
        <v>*</v>
      </c>
      <c r="J416" s="20">
        <f t="shared" si="23"/>
        <v>6.8369947883999993</v>
      </c>
      <c r="K416" s="19">
        <v>1.849</v>
      </c>
      <c r="L416" s="20">
        <v>3</v>
      </c>
      <c r="M416" s="19">
        <v>0.82899999999999996</v>
      </c>
      <c r="N416" s="19">
        <v>1.68</v>
      </c>
      <c r="O416" s="19">
        <v>0.88500000000000001</v>
      </c>
      <c r="P416" s="20">
        <f t="array" ref="P416">SUBTOTAL(2,F416)</f>
        <v>1</v>
      </c>
      <c r="Q416" s="15"/>
    </row>
    <row r="417" spans="1:17" ht="105" x14ac:dyDescent="0.25">
      <c r="A417" s="25"/>
      <c r="B417" s="23" t="s">
        <v>193</v>
      </c>
      <c r="C417" s="22" t="s">
        <v>66</v>
      </c>
      <c r="D417" s="22" t="s">
        <v>118</v>
      </c>
      <c r="E417" s="22" t="s">
        <v>354</v>
      </c>
      <c r="F417" s="46">
        <v>0.17</v>
      </c>
      <c r="G417" s="22" t="s">
        <v>99</v>
      </c>
      <c r="H417" s="43" t="s">
        <v>113</v>
      </c>
      <c r="I417" s="35" t="str">
        <f t="shared" si="22"/>
        <v>*</v>
      </c>
      <c r="J417" s="20">
        <f t="shared" si="23"/>
        <v>6.8369947883999993</v>
      </c>
      <c r="K417" s="19">
        <v>1.849</v>
      </c>
      <c r="L417" s="20">
        <v>3</v>
      </c>
      <c r="M417" s="19">
        <v>0.82899999999999996</v>
      </c>
      <c r="N417" s="19">
        <v>1.68</v>
      </c>
      <c r="O417" s="19">
        <v>0.88500000000000001</v>
      </c>
      <c r="P417" s="20">
        <f t="array" ref="P417">SUBTOTAL(2,F417)</f>
        <v>1</v>
      </c>
      <c r="Q417" s="15"/>
    </row>
    <row r="418" spans="1:17" ht="105" x14ac:dyDescent="0.25">
      <c r="A418" s="25"/>
      <c r="B418" s="23" t="s">
        <v>193</v>
      </c>
      <c r="C418" s="22" t="s">
        <v>68</v>
      </c>
      <c r="D418" s="22" t="s">
        <v>131</v>
      </c>
      <c r="E418" s="22" t="s">
        <v>355</v>
      </c>
      <c r="F418" s="46">
        <v>0.15</v>
      </c>
      <c r="G418" s="22" t="s">
        <v>99</v>
      </c>
      <c r="H418" s="43" t="s">
        <v>113</v>
      </c>
      <c r="I418" s="35" t="str">
        <f t="shared" si="22"/>
        <v>*</v>
      </c>
      <c r="J418" s="20">
        <f t="shared" si="23"/>
        <v>6.8369947883999993</v>
      </c>
      <c r="K418" s="19">
        <v>1.849</v>
      </c>
      <c r="L418" s="20">
        <v>3</v>
      </c>
      <c r="M418" s="19">
        <v>0.82899999999999996</v>
      </c>
      <c r="N418" s="19">
        <v>1.68</v>
      </c>
      <c r="O418" s="19">
        <v>0.88500000000000001</v>
      </c>
      <c r="P418" s="20">
        <f t="array" ref="P418">SUBTOTAL(2,F418)</f>
        <v>1</v>
      </c>
      <c r="Q418" s="15"/>
    </row>
    <row r="419" spans="1:17" ht="105" x14ac:dyDescent="0.25">
      <c r="A419" s="17"/>
      <c r="B419" s="23" t="s">
        <v>193</v>
      </c>
      <c r="C419" s="22" t="s">
        <v>66</v>
      </c>
      <c r="D419" s="22" t="s">
        <v>120</v>
      </c>
      <c r="E419" s="22" t="s">
        <v>355</v>
      </c>
      <c r="F419" s="46">
        <v>0.15</v>
      </c>
      <c r="G419" s="22" t="s">
        <v>99</v>
      </c>
      <c r="H419" s="43" t="s">
        <v>113</v>
      </c>
      <c r="I419" s="35" t="str">
        <f t="shared" si="22"/>
        <v>*</v>
      </c>
      <c r="J419" s="20">
        <f t="shared" si="23"/>
        <v>6.8369947883999993</v>
      </c>
      <c r="K419" s="19">
        <v>1.849</v>
      </c>
      <c r="L419" s="20">
        <v>3</v>
      </c>
      <c r="M419" s="19">
        <v>0.82899999999999996</v>
      </c>
      <c r="N419" s="19">
        <v>1.68</v>
      </c>
      <c r="O419" s="19">
        <v>0.88500000000000001</v>
      </c>
      <c r="P419" s="20">
        <f t="array" ref="P419">SUBTOTAL(2,F419)</f>
        <v>1</v>
      </c>
    </row>
    <row r="420" spans="1:17" ht="105" x14ac:dyDescent="0.25">
      <c r="A420" s="17"/>
      <c r="B420" s="23" t="s">
        <v>193</v>
      </c>
      <c r="C420" s="22" t="s">
        <v>68</v>
      </c>
      <c r="D420" s="22" t="s">
        <v>130</v>
      </c>
      <c r="E420" s="22" t="s">
        <v>356</v>
      </c>
      <c r="F420" s="46">
        <v>0.14000000000000001</v>
      </c>
      <c r="G420" s="22" t="s">
        <v>99</v>
      </c>
      <c r="H420" s="43" t="s">
        <v>113</v>
      </c>
      <c r="I420" s="35" t="str">
        <f t="shared" si="22"/>
        <v>*</v>
      </c>
      <c r="J420" s="20">
        <f t="shared" si="23"/>
        <v>6.8369947883999993</v>
      </c>
      <c r="K420" s="19">
        <v>1.849</v>
      </c>
      <c r="L420" s="20">
        <v>3</v>
      </c>
      <c r="M420" s="19">
        <v>0.82899999999999996</v>
      </c>
      <c r="N420" s="19">
        <v>1.68</v>
      </c>
      <c r="O420" s="19">
        <v>0.88500000000000001</v>
      </c>
      <c r="P420" s="20">
        <f t="array" ref="P420">SUBTOTAL(2,F420)</f>
        <v>1</v>
      </c>
    </row>
    <row r="421" spans="1:17" ht="105" x14ac:dyDescent="0.25">
      <c r="A421" s="17"/>
      <c r="B421" s="23" t="s">
        <v>193</v>
      </c>
      <c r="C421" s="22" t="s">
        <v>68</v>
      </c>
      <c r="D421" s="22" t="s">
        <v>125</v>
      </c>
      <c r="E421" s="22" t="s">
        <v>357</v>
      </c>
      <c r="F421" s="46">
        <v>0.13</v>
      </c>
      <c r="G421" s="22" t="s">
        <v>99</v>
      </c>
      <c r="H421" s="43" t="s">
        <v>113</v>
      </c>
      <c r="I421" s="35" t="str">
        <f t="shared" si="22"/>
        <v>*</v>
      </c>
      <c r="J421" s="20">
        <f t="shared" si="23"/>
        <v>6.8369947883999993</v>
      </c>
      <c r="K421" s="19">
        <v>1.849</v>
      </c>
      <c r="L421" s="20">
        <v>3</v>
      </c>
      <c r="M421" s="19">
        <v>0.82899999999999996</v>
      </c>
      <c r="N421" s="19">
        <v>1.68</v>
      </c>
      <c r="O421" s="19">
        <v>0.88500000000000001</v>
      </c>
      <c r="P421" s="20">
        <f t="array" ref="P421">SUBTOTAL(2,F421)</f>
        <v>1</v>
      </c>
    </row>
    <row r="422" spans="1:17" ht="105" x14ac:dyDescent="0.25">
      <c r="A422" s="15"/>
      <c r="B422" s="23" t="s">
        <v>193</v>
      </c>
      <c r="C422" s="22" t="s">
        <v>66</v>
      </c>
      <c r="D422" s="22" t="s">
        <v>129</v>
      </c>
      <c r="E422" s="22" t="s">
        <v>357</v>
      </c>
      <c r="F422" s="46">
        <v>0.13</v>
      </c>
      <c r="G422" s="22" t="s">
        <v>99</v>
      </c>
      <c r="H422" s="43" t="s">
        <v>113</v>
      </c>
      <c r="I422" s="35" t="str">
        <f t="shared" si="22"/>
        <v>*</v>
      </c>
      <c r="J422" s="20">
        <f t="shared" ref="J422:J453" si="24">K422*L422*M422*N422*O422</f>
        <v>6.8369947883999993</v>
      </c>
      <c r="K422" s="19">
        <v>1.849</v>
      </c>
      <c r="L422" s="20">
        <v>3</v>
      </c>
      <c r="M422" s="19">
        <v>0.82899999999999996</v>
      </c>
      <c r="N422" s="19">
        <v>1.68</v>
      </c>
      <c r="O422" s="19">
        <v>0.88500000000000001</v>
      </c>
      <c r="P422" s="20">
        <f t="array" ref="P422">SUBTOTAL(2,F422)</f>
        <v>1</v>
      </c>
    </row>
    <row r="423" spans="1:17" ht="120" x14ac:dyDescent="0.25">
      <c r="A423" s="17"/>
      <c r="B423" s="23" t="s">
        <v>187</v>
      </c>
      <c r="C423" s="22" t="s">
        <v>1</v>
      </c>
      <c r="D423" s="22" t="s">
        <v>563</v>
      </c>
      <c r="E423" s="22" t="s">
        <v>975</v>
      </c>
      <c r="F423" s="46">
        <v>0.1</v>
      </c>
      <c r="G423" s="22" t="s">
        <v>53</v>
      </c>
      <c r="H423" s="43" t="s">
        <v>110</v>
      </c>
      <c r="I423" s="35" t="str">
        <f t="shared" si="22"/>
        <v>*</v>
      </c>
      <c r="J423" s="20">
        <f t="shared" si="24"/>
        <v>6.8369947883999993</v>
      </c>
      <c r="K423" s="19">
        <v>1.849</v>
      </c>
      <c r="L423" s="20">
        <v>3</v>
      </c>
      <c r="M423" s="19">
        <v>0.82899999999999996</v>
      </c>
      <c r="N423" s="19">
        <v>1.68</v>
      </c>
      <c r="O423" s="19">
        <v>0.88500000000000001</v>
      </c>
      <c r="P423" s="20">
        <f t="array" ref="P423">SUBTOTAL(2,F423)</f>
        <v>1</v>
      </c>
    </row>
    <row r="424" spans="1:17" ht="120" x14ac:dyDescent="0.25">
      <c r="A424" s="27"/>
      <c r="B424" s="23" t="s">
        <v>187</v>
      </c>
      <c r="C424" s="22" t="s">
        <v>34</v>
      </c>
      <c r="D424" s="22" t="s">
        <v>970</v>
      </c>
      <c r="E424" s="22" t="s">
        <v>971</v>
      </c>
      <c r="F424" s="46">
        <v>0.05</v>
      </c>
      <c r="G424" s="22" t="s">
        <v>53</v>
      </c>
      <c r="H424" s="43" t="s">
        <v>110</v>
      </c>
      <c r="I424" s="35" t="str">
        <f t="shared" si="22"/>
        <v>*</v>
      </c>
      <c r="J424" s="20">
        <f t="shared" si="24"/>
        <v>6.8369947883999993</v>
      </c>
      <c r="K424" s="19">
        <v>1.849</v>
      </c>
      <c r="L424" s="20">
        <v>3</v>
      </c>
      <c r="M424" s="19">
        <v>0.82899999999999996</v>
      </c>
      <c r="N424" s="19">
        <v>1.68</v>
      </c>
      <c r="O424" s="19">
        <v>0.88500000000000001</v>
      </c>
      <c r="P424" s="20">
        <f t="array" ref="P424">SUBTOTAL(2,F424)</f>
        <v>1</v>
      </c>
    </row>
    <row r="425" spans="1:17" ht="120" x14ac:dyDescent="0.25">
      <c r="A425" s="17"/>
      <c r="B425" s="23" t="s">
        <v>187</v>
      </c>
      <c r="C425" s="22" t="s">
        <v>1</v>
      </c>
      <c r="D425" s="22" t="s">
        <v>760</v>
      </c>
      <c r="E425" s="22" t="s">
        <v>761</v>
      </c>
      <c r="F425" s="50">
        <v>0</v>
      </c>
      <c r="G425" s="22" t="s">
        <v>884</v>
      </c>
      <c r="H425" s="43" t="s">
        <v>110</v>
      </c>
      <c r="I425" s="35" t="str">
        <f t="shared" si="22"/>
        <v>*</v>
      </c>
      <c r="J425" s="20">
        <f t="shared" si="24"/>
        <v>6.8369947883999993</v>
      </c>
      <c r="K425" s="19">
        <v>1.849</v>
      </c>
      <c r="L425" s="20">
        <v>3</v>
      </c>
      <c r="M425" s="19">
        <v>0.82899999999999996</v>
      </c>
      <c r="N425" s="19">
        <v>1.68</v>
      </c>
      <c r="O425" s="19">
        <v>0.88500000000000001</v>
      </c>
      <c r="P425" s="20">
        <f t="array" ref="P425">SUBTOTAL(2,F425)</f>
        <v>1</v>
      </c>
    </row>
    <row r="426" spans="1:17" ht="105" x14ac:dyDescent="0.25">
      <c r="A426" s="27"/>
      <c r="B426" s="23" t="s">
        <v>193</v>
      </c>
      <c r="C426" s="22" t="s">
        <v>42</v>
      </c>
      <c r="D426" s="22" t="s">
        <v>359</v>
      </c>
      <c r="E426" s="22" t="s">
        <v>358</v>
      </c>
      <c r="F426" s="46">
        <v>0</v>
      </c>
      <c r="G426" s="22" t="s">
        <v>99</v>
      </c>
      <c r="H426" s="43" t="s">
        <v>113</v>
      </c>
      <c r="I426" s="35" t="str">
        <f t="shared" si="22"/>
        <v>*</v>
      </c>
      <c r="J426" s="20">
        <f t="shared" si="24"/>
        <v>6.8369947883999993</v>
      </c>
      <c r="K426" s="19">
        <v>1.849</v>
      </c>
      <c r="L426" s="20">
        <v>3</v>
      </c>
      <c r="M426" s="19">
        <v>0.82899999999999996</v>
      </c>
      <c r="N426" s="19">
        <v>1.68</v>
      </c>
      <c r="O426" s="19">
        <v>0.88500000000000001</v>
      </c>
      <c r="P426" s="20">
        <f t="array" ref="P426">SUBTOTAL(2,F426)</f>
        <v>1</v>
      </c>
    </row>
    <row r="427" spans="1:17" ht="105" x14ac:dyDescent="0.25">
      <c r="A427" s="15"/>
      <c r="B427" s="23" t="s">
        <v>193</v>
      </c>
      <c r="C427" s="22" t="s">
        <v>67</v>
      </c>
      <c r="D427" s="22" t="s">
        <v>360</v>
      </c>
      <c r="E427" s="22" t="s">
        <v>358</v>
      </c>
      <c r="F427" s="46">
        <v>0</v>
      </c>
      <c r="G427" s="22" t="s">
        <v>99</v>
      </c>
      <c r="H427" s="43" t="s">
        <v>113</v>
      </c>
      <c r="I427" s="35" t="str">
        <f t="shared" si="22"/>
        <v>*</v>
      </c>
      <c r="J427" s="20">
        <f t="shared" si="24"/>
        <v>6.8369947883999993</v>
      </c>
      <c r="K427" s="19">
        <v>1.849</v>
      </c>
      <c r="L427" s="20">
        <v>3</v>
      </c>
      <c r="M427" s="19">
        <v>0.82899999999999996</v>
      </c>
      <c r="N427" s="19">
        <v>1.68</v>
      </c>
      <c r="O427" s="19">
        <v>0.88500000000000001</v>
      </c>
      <c r="P427" s="20">
        <f t="array" ref="P427">SUBTOTAL(2,F427)</f>
        <v>1</v>
      </c>
    </row>
    <row r="428" spans="1:17" ht="105" x14ac:dyDescent="0.25">
      <c r="A428" s="15"/>
      <c r="B428" s="23" t="s">
        <v>193</v>
      </c>
      <c r="C428" s="22" t="s">
        <v>67</v>
      </c>
      <c r="D428" s="22" t="s">
        <v>361</v>
      </c>
      <c r="E428" s="22" t="s">
        <v>358</v>
      </c>
      <c r="F428" s="46">
        <v>0</v>
      </c>
      <c r="G428" s="22" t="s">
        <v>99</v>
      </c>
      <c r="H428" s="43" t="s">
        <v>113</v>
      </c>
      <c r="I428" s="35" t="str">
        <f t="shared" si="22"/>
        <v>*</v>
      </c>
      <c r="J428" s="20">
        <f t="shared" si="24"/>
        <v>6.8369947883999993</v>
      </c>
      <c r="K428" s="19">
        <v>1.849</v>
      </c>
      <c r="L428" s="20">
        <v>3</v>
      </c>
      <c r="M428" s="19">
        <v>0.82899999999999996</v>
      </c>
      <c r="N428" s="19">
        <v>1.68</v>
      </c>
      <c r="O428" s="19">
        <v>0.88500000000000001</v>
      </c>
      <c r="P428" s="20">
        <f t="array" ref="P428">SUBTOTAL(2,F428)</f>
        <v>1</v>
      </c>
    </row>
    <row r="429" spans="1:17" ht="105" x14ac:dyDescent="0.25">
      <c r="A429" s="15"/>
      <c r="B429" s="23" t="s">
        <v>193</v>
      </c>
      <c r="C429" s="22" t="s">
        <v>68</v>
      </c>
      <c r="D429" s="22" t="s">
        <v>114</v>
      </c>
      <c r="E429" s="22" t="s">
        <v>358</v>
      </c>
      <c r="F429" s="46">
        <v>0</v>
      </c>
      <c r="G429" s="22" t="s">
        <v>99</v>
      </c>
      <c r="H429" s="43" t="s">
        <v>113</v>
      </c>
      <c r="I429" s="35" t="str">
        <f t="shared" si="22"/>
        <v>*</v>
      </c>
      <c r="J429" s="20">
        <f t="shared" si="24"/>
        <v>6.8369947883999993</v>
      </c>
      <c r="K429" s="19">
        <v>1.849</v>
      </c>
      <c r="L429" s="20">
        <v>3</v>
      </c>
      <c r="M429" s="19">
        <v>0.82899999999999996</v>
      </c>
      <c r="N429" s="19">
        <v>1.68</v>
      </c>
      <c r="O429" s="19">
        <v>0.88500000000000001</v>
      </c>
      <c r="P429" s="20">
        <f t="array" ref="P429">SUBTOTAL(2,F429)</f>
        <v>1</v>
      </c>
    </row>
    <row r="430" spans="1:17" ht="105" x14ac:dyDescent="0.25">
      <c r="A430" s="15"/>
      <c r="B430" s="23" t="s">
        <v>193</v>
      </c>
      <c r="C430" s="22" t="s">
        <v>68</v>
      </c>
      <c r="D430" s="22" t="s">
        <v>362</v>
      </c>
      <c r="E430" s="22" t="s">
        <v>358</v>
      </c>
      <c r="F430" s="46">
        <v>0</v>
      </c>
      <c r="G430" s="22" t="s">
        <v>99</v>
      </c>
      <c r="H430" s="43" t="s">
        <v>113</v>
      </c>
      <c r="I430" s="35" t="str">
        <f t="shared" si="22"/>
        <v>*</v>
      </c>
      <c r="J430" s="20">
        <f t="shared" si="24"/>
        <v>6.8369947883999993</v>
      </c>
      <c r="K430" s="19">
        <v>1.849</v>
      </c>
      <c r="L430" s="20">
        <v>3</v>
      </c>
      <c r="M430" s="19">
        <v>0.82899999999999996</v>
      </c>
      <c r="N430" s="19">
        <v>1.68</v>
      </c>
      <c r="O430" s="19">
        <v>0.88500000000000001</v>
      </c>
      <c r="P430" s="20">
        <f t="array" ref="P430">SUBTOTAL(2,F430)</f>
        <v>1</v>
      </c>
    </row>
    <row r="431" spans="1:17" ht="105" x14ac:dyDescent="0.25">
      <c r="A431" s="15"/>
      <c r="B431" s="23" t="s">
        <v>193</v>
      </c>
      <c r="C431" s="22" t="s">
        <v>66</v>
      </c>
      <c r="D431" s="22" t="s">
        <v>363</v>
      </c>
      <c r="E431" s="22" t="s">
        <v>358</v>
      </c>
      <c r="F431" s="46">
        <v>0</v>
      </c>
      <c r="G431" s="22" t="s">
        <v>99</v>
      </c>
      <c r="H431" s="43" t="s">
        <v>113</v>
      </c>
      <c r="I431" s="35" t="str">
        <f t="shared" si="22"/>
        <v>*</v>
      </c>
      <c r="J431" s="20">
        <f t="shared" si="24"/>
        <v>6.8369947883999993</v>
      </c>
      <c r="K431" s="19">
        <v>1.849</v>
      </c>
      <c r="L431" s="20">
        <v>3</v>
      </c>
      <c r="M431" s="19">
        <v>0.82899999999999996</v>
      </c>
      <c r="N431" s="19">
        <v>1.68</v>
      </c>
      <c r="O431" s="19">
        <v>0.88500000000000001</v>
      </c>
      <c r="P431" s="20">
        <f t="array" ref="P431">SUBTOTAL(2,F431)</f>
        <v>1</v>
      </c>
    </row>
    <row r="432" spans="1:17" ht="168" customHeight="1" x14ac:dyDescent="0.25">
      <c r="A432" s="15"/>
      <c r="B432" s="23" t="s">
        <v>1066</v>
      </c>
      <c r="C432" s="22" t="s">
        <v>98</v>
      </c>
      <c r="D432" s="22" t="s">
        <v>604</v>
      </c>
      <c r="E432" s="22" t="s">
        <v>1198</v>
      </c>
      <c r="F432" s="46">
        <v>1.53</v>
      </c>
      <c r="G432" s="22" t="s">
        <v>135</v>
      </c>
      <c r="H432" s="43" t="s">
        <v>364</v>
      </c>
      <c r="I432" s="35" t="str">
        <f t="shared" si="22"/>
        <v>*</v>
      </c>
      <c r="J432" s="20">
        <f t="shared" si="24"/>
        <v>5.8004222535000007</v>
      </c>
      <c r="K432" s="19">
        <v>1.2270000000000001</v>
      </c>
      <c r="L432" s="20">
        <v>7</v>
      </c>
      <c r="M432" s="19">
        <v>0.69499999999999995</v>
      </c>
      <c r="N432" s="19">
        <v>1.23</v>
      </c>
      <c r="O432" s="19">
        <v>0.79</v>
      </c>
      <c r="P432" s="20">
        <f t="array" ref="P432">SUBTOTAL(2,F432)</f>
        <v>1</v>
      </c>
    </row>
    <row r="433" spans="1:16" ht="156.75" customHeight="1" x14ac:dyDescent="0.25">
      <c r="A433" s="15"/>
      <c r="B433" s="23" t="s">
        <v>1066</v>
      </c>
      <c r="C433" s="22" t="s">
        <v>98</v>
      </c>
      <c r="D433" s="22" t="s">
        <v>604</v>
      </c>
      <c r="E433" s="22" t="s">
        <v>1199</v>
      </c>
      <c r="F433" s="46">
        <v>1.33</v>
      </c>
      <c r="G433" s="22" t="s">
        <v>135</v>
      </c>
      <c r="H433" s="43" t="s">
        <v>364</v>
      </c>
      <c r="I433" s="35" t="str">
        <f t="shared" si="22"/>
        <v>*</v>
      </c>
      <c r="J433" s="20">
        <f t="shared" si="24"/>
        <v>5.8004222535000007</v>
      </c>
      <c r="K433" s="19">
        <v>1.2270000000000001</v>
      </c>
      <c r="L433" s="20">
        <v>7</v>
      </c>
      <c r="M433" s="19">
        <v>0.69499999999999995</v>
      </c>
      <c r="N433" s="19">
        <v>1.23</v>
      </c>
      <c r="O433" s="19">
        <v>0.79</v>
      </c>
      <c r="P433" s="20">
        <f t="array" ref="P433">SUBTOTAL(2,F433)</f>
        <v>1</v>
      </c>
    </row>
    <row r="434" spans="1:16" ht="151.5" customHeight="1" x14ac:dyDescent="0.25">
      <c r="A434" s="15"/>
      <c r="B434" s="23" t="s">
        <v>1066</v>
      </c>
      <c r="C434" s="22" t="s">
        <v>98</v>
      </c>
      <c r="D434" s="22" t="s">
        <v>607</v>
      </c>
      <c r="E434" s="22" t="s">
        <v>1200</v>
      </c>
      <c r="F434" s="46">
        <v>0.56000000000000005</v>
      </c>
      <c r="G434" s="22" t="s">
        <v>135</v>
      </c>
      <c r="H434" s="43" t="s">
        <v>364</v>
      </c>
      <c r="I434" s="35" t="str">
        <f t="shared" si="22"/>
        <v>*</v>
      </c>
      <c r="J434" s="20">
        <f t="shared" si="24"/>
        <v>5.8004222535000007</v>
      </c>
      <c r="K434" s="19">
        <v>1.2270000000000001</v>
      </c>
      <c r="L434" s="20">
        <v>7</v>
      </c>
      <c r="M434" s="19">
        <v>0.69499999999999995</v>
      </c>
      <c r="N434" s="19">
        <v>1.23</v>
      </c>
      <c r="O434" s="19">
        <v>0.79</v>
      </c>
      <c r="P434" s="20">
        <f t="array" ref="P434">SUBTOTAL(2,F434)</f>
        <v>1</v>
      </c>
    </row>
    <row r="435" spans="1:16" ht="150" customHeight="1" x14ac:dyDescent="0.25">
      <c r="A435" s="15"/>
      <c r="B435" s="23" t="s">
        <v>1066</v>
      </c>
      <c r="C435" s="22" t="s">
        <v>98</v>
      </c>
      <c r="D435" s="22" t="s">
        <v>607</v>
      </c>
      <c r="E435" s="22" t="s">
        <v>1201</v>
      </c>
      <c r="F435" s="46">
        <v>0.23</v>
      </c>
      <c r="G435" s="22" t="s">
        <v>135</v>
      </c>
      <c r="H435" s="43" t="s">
        <v>364</v>
      </c>
      <c r="I435" s="35" t="str">
        <f t="shared" si="22"/>
        <v>*</v>
      </c>
      <c r="J435" s="20">
        <f t="shared" si="24"/>
        <v>5.8004222535000007</v>
      </c>
      <c r="K435" s="19">
        <v>1.2270000000000001</v>
      </c>
      <c r="L435" s="20">
        <v>7</v>
      </c>
      <c r="M435" s="19">
        <v>0.69499999999999995</v>
      </c>
      <c r="N435" s="19">
        <v>1.23</v>
      </c>
      <c r="O435" s="19">
        <v>0.79</v>
      </c>
      <c r="P435" s="20">
        <f t="array" ref="P435">SUBTOTAL(2,F435)</f>
        <v>1</v>
      </c>
    </row>
    <row r="436" spans="1:16" ht="168.75" customHeight="1" x14ac:dyDescent="0.25">
      <c r="A436" s="15"/>
      <c r="B436" s="23" t="s">
        <v>1066</v>
      </c>
      <c r="C436" s="22" t="s">
        <v>98</v>
      </c>
      <c r="D436" s="22" t="s">
        <v>605</v>
      </c>
      <c r="E436" s="22" t="s">
        <v>1202</v>
      </c>
      <c r="F436" s="46">
        <v>0.21</v>
      </c>
      <c r="G436" s="22" t="s">
        <v>135</v>
      </c>
      <c r="H436" s="43" t="s">
        <v>364</v>
      </c>
      <c r="I436" s="35" t="str">
        <f t="shared" si="22"/>
        <v>*</v>
      </c>
      <c r="J436" s="20">
        <f t="shared" si="24"/>
        <v>5.8004222535000007</v>
      </c>
      <c r="K436" s="19">
        <v>1.2270000000000001</v>
      </c>
      <c r="L436" s="20">
        <v>7</v>
      </c>
      <c r="M436" s="19">
        <v>0.69499999999999995</v>
      </c>
      <c r="N436" s="19">
        <v>1.23</v>
      </c>
      <c r="O436" s="19">
        <v>0.79</v>
      </c>
      <c r="P436" s="20">
        <f t="array" ref="P436">SUBTOTAL(2,F436)</f>
        <v>1</v>
      </c>
    </row>
    <row r="437" spans="1:16" ht="168.75" customHeight="1" x14ac:dyDescent="0.25">
      <c r="A437" s="15"/>
      <c r="B437" s="23" t="s">
        <v>1066</v>
      </c>
      <c r="C437" s="22" t="s">
        <v>98</v>
      </c>
      <c r="D437" s="22" t="s">
        <v>606</v>
      </c>
      <c r="E437" s="22" t="s">
        <v>1203</v>
      </c>
      <c r="F437" s="46">
        <v>0</v>
      </c>
      <c r="G437" s="22" t="s">
        <v>135</v>
      </c>
      <c r="H437" s="43" t="s">
        <v>364</v>
      </c>
      <c r="I437" s="35" t="str">
        <f t="shared" si="22"/>
        <v>*</v>
      </c>
      <c r="J437" s="20">
        <f t="shared" si="24"/>
        <v>5.8004222535000007</v>
      </c>
      <c r="K437" s="19">
        <v>1.2270000000000001</v>
      </c>
      <c r="L437" s="20">
        <v>7</v>
      </c>
      <c r="M437" s="19">
        <v>0.69499999999999995</v>
      </c>
      <c r="N437" s="19">
        <v>1.23</v>
      </c>
      <c r="O437" s="19">
        <v>0.79</v>
      </c>
      <c r="P437" s="20">
        <f t="array" ref="P437">SUBTOTAL(2,F437)</f>
        <v>1</v>
      </c>
    </row>
    <row r="438" spans="1:16" ht="168.75" customHeight="1" x14ac:dyDescent="0.25">
      <c r="A438" s="15"/>
      <c r="B438" s="23" t="s">
        <v>445</v>
      </c>
      <c r="C438" s="22" t="s">
        <v>45</v>
      </c>
      <c r="D438" s="22" t="s">
        <v>595</v>
      </c>
      <c r="E438" s="22" t="s">
        <v>596</v>
      </c>
      <c r="F438" s="46" t="s">
        <v>822</v>
      </c>
      <c r="G438" s="22" t="s">
        <v>146</v>
      </c>
      <c r="H438" s="43" t="s">
        <v>139</v>
      </c>
      <c r="I438" s="35" t="str">
        <f t="shared" si="22"/>
        <v>*</v>
      </c>
      <c r="J438" s="20">
        <f t="shared" si="24"/>
        <v>5.725242466560001</v>
      </c>
      <c r="K438" s="19">
        <v>1.2270000000000001</v>
      </c>
      <c r="L438" s="20">
        <v>8</v>
      </c>
      <c r="M438" s="19">
        <v>0.59199999999999997</v>
      </c>
      <c r="N438" s="19">
        <v>1.23</v>
      </c>
      <c r="O438" s="19">
        <v>0.80100000000000005</v>
      </c>
      <c r="P438" s="20">
        <f t="array" ref="P438">SUBTOTAL(2,F438)</f>
        <v>0</v>
      </c>
    </row>
    <row r="439" spans="1:16" ht="168.75" customHeight="1" x14ac:dyDescent="0.25">
      <c r="A439" s="15"/>
      <c r="B439" s="23" t="s">
        <v>186</v>
      </c>
      <c r="C439" s="22" t="s">
        <v>38</v>
      </c>
      <c r="D439" s="22" t="s">
        <v>1126</v>
      </c>
      <c r="E439" s="22" t="s">
        <v>1083</v>
      </c>
      <c r="F439" s="46">
        <v>3</v>
      </c>
      <c r="G439" s="22" t="s">
        <v>885</v>
      </c>
      <c r="H439" s="43" t="s">
        <v>222</v>
      </c>
      <c r="I439" s="35" t="str">
        <f t="shared" ref="I439:I497" si="25">IF(J439&gt;=1000,"***",(IF(J439&lt;100,"*","**")))</f>
        <v>*</v>
      </c>
      <c r="J439" s="20">
        <f t="shared" si="24"/>
        <v>5.0819133819999998</v>
      </c>
      <c r="K439" s="19">
        <v>0.88900000000000001</v>
      </c>
      <c r="L439" s="20">
        <v>7</v>
      </c>
      <c r="M439" s="19">
        <v>0.64100000000000001</v>
      </c>
      <c r="N439" s="19">
        <v>1.82</v>
      </c>
      <c r="O439" s="19">
        <v>0.7</v>
      </c>
      <c r="P439" s="20">
        <f t="array" ref="P439">SUBTOTAL(2,F439)</f>
        <v>1</v>
      </c>
    </row>
    <row r="440" spans="1:16" ht="168.75" customHeight="1" x14ac:dyDescent="0.25">
      <c r="A440" s="15"/>
      <c r="B440" s="23" t="s">
        <v>187</v>
      </c>
      <c r="C440" s="22" t="s">
        <v>31</v>
      </c>
      <c r="D440" s="22" t="s">
        <v>1048</v>
      </c>
      <c r="E440" s="22" t="s">
        <v>1049</v>
      </c>
      <c r="F440" s="46" t="s">
        <v>822</v>
      </c>
      <c r="G440" s="22" t="s">
        <v>70</v>
      </c>
      <c r="H440" s="43" t="s">
        <v>365</v>
      </c>
      <c r="I440" s="35" t="str">
        <f t="shared" si="25"/>
        <v>*</v>
      </c>
      <c r="J440" s="20">
        <f t="shared" si="24"/>
        <v>4.6647183660000007</v>
      </c>
      <c r="K440" s="19">
        <v>0.78200000000000003</v>
      </c>
      <c r="L440" s="20">
        <v>20</v>
      </c>
      <c r="M440" s="19">
        <v>0.53900000000000003</v>
      </c>
      <c r="N440" s="19">
        <v>0.93</v>
      </c>
      <c r="O440" s="19">
        <v>0.59499999999999997</v>
      </c>
      <c r="P440" s="20">
        <f t="array" ref="P440">SUBTOTAL(2,F440)</f>
        <v>0</v>
      </c>
    </row>
    <row r="441" spans="1:16" ht="168.75" customHeight="1" x14ac:dyDescent="0.25">
      <c r="A441" s="15"/>
      <c r="B441" s="23" t="s">
        <v>187</v>
      </c>
      <c r="C441" s="22" t="s">
        <v>31</v>
      </c>
      <c r="D441" s="22" t="s">
        <v>1047</v>
      </c>
      <c r="E441" s="22" t="s">
        <v>1049</v>
      </c>
      <c r="F441" s="46" t="s">
        <v>822</v>
      </c>
      <c r="G441" s="22" t="s">
        <v>70</v>
      </c>
      <c r="H441" s="43" t="s">
        <v>365</v>
      </c>
      <c r="I441" s="35" t="str">
        <f t="shared" si="25"/>
        <v>*</v>
      </c>
      <c r="J441" s="20">
        <f t="shared" si="24"/>
        <v>4.6647183660000007</v>
      </c>
      <c r="K441" s="19">
        <v>0.78200000000000003</v>
      </c>
      <c r="L441" s="20">
        <v>20</v>
      </c>
      <c r="M441" s="19">
        <v>0.53900000000000003</v>
      </c>
      <c r="N441" s="19">
        <v>0.93</v>
      </c>
      <c r="O441" s="19">
        <v>0.59499999999999997</v>
      </c>
      <c r="P441" s="20">
        <f t="array" ref="P441">SUBTOTAL(2,F441)</f>
        <v>0</v>
      </c>
    </row>
    <row r="442" spans="1:16" ht="162.75" customHeight="1" x14ac:dyDescent="0.25">
      <c r="A442" s="15"/>
      <c r="B442" s="23" t="s">
        <v>187</v>
      </c>
      <c r="C442" s="22" t="s">
        <v>31</v>
      </c>
      <c r="D442" s="22" t="s">
        <v>1046</v>
      </c>
      <c r="E442" s="22" t="s">
        <v>1049</v>
      </c>
      <c r="F442" s="46" t="s">
        <v>822</v>
      </c>
      <c r="G442" s="22" t="s">
        <v>70</v>
      </c>
      <c r="H442" s="43" t="s">
        <v>365</v>
      </c>
      <c r="I442" s="35" t="str">
        <f t="shared" si="25"/>
        <v>*</v>
      </c>
      <c r="J442" s="20">
        <f t="shared" si="24"/>
        <v>4.6647183660000007</v>
      </c>
      <c r="K442" s="19">
        <v>0.78200000000000003</v>
      </c>
      <c r="L442" s="20">
        <v>20</v>
      </c>
      <c r="M442" s="19">
        <v>0.53900000000000003</v>
      </c>
      <c r="N442" s="19">
        <v>0.93</v>
      </c>
      <c r="O442" s="19">
        <v>0.59499999999999997</v>
      </c>
      <c r="P442" s="20">
        <f t="array" ref="P442">SUBTOTAL(2,F442)</f>
        <v>0</v>
      </c>
    </row>
    <row r="443" spans="1:16" ht="105" x14ac:dyDescent="0.25">
      <c r="A443" s="15"/>
      <c r="B443" s="23" t="s">
        <v>187</v>
      </c>
      <c r="C443" s="22" t="s">
        <v>35</v>
      </c>
      <c r="D443" s="22" t="s">
        <v>508</v>
      </c>
      <c r="E443" s="22" t="s">
        <v>509</v>
      </c>
      <c r="F443" s="46">
        <v>2</v>
      </c>
      <c r="G443" s="22" t="s">
        <v>886</v>
      </c>
      <c r="H443" s="43" t="s">
        <v>157</v>
      </c>
      <c r="I443" s="35" t="str">
        <f t="shared" si="25"/>
        <v>*</v>
      </c>
      <c r="J443" s="20">
        <f t="shared" si="24"/>
        <v>4.0499834407199993</v>
      </c>
      <c r="K443" s="19">
        <v>1.2669999999999999</v>
      </c>
      <c r="L443" s="20">
        <v>8</v>
      </c>
      <c r="M443" s="19">
        <v>0.499</v>
      </c>
      <c r="N443" s="19">
        <v>1.23</v>
      </c>
      <c r="O443" s="19">
        <v>0.65100000000000002</v>
      </c>
      <c r="P443" s="20">
        <f t="array" ref="P443">SUBTOTAL(2,F443)</f>
        <v>1</v>
      </c>
    </row>
    <row r="444" spans="1:16" ht="149.25" customHeight="1" x14ac:dyDescent="0.25">
      <c r="A444" s="15"/>
      <c r="B444" s="23" t="s">
        <v>187</v>
      </c>
      <c r="C444" s="22" t="s">
        <v>35</v>
      </c>
      <c r="D444" s="22" t="s">
        <v>510</v>
      </c>
      <c r="E444" s="22" t="s">
        <v>509</v>
      </c>
      <c r="F444" s="46">
        <v>2</v>
      </c>
      <c r="G444" s="22" t="s">
        <v>886</v>
      </c>
      <c r="H444" s="43" t="s">
        <v>157</v>
      </c>
      <c r="I444" s="35" t="str">
        <f t="shared" si="25"/>
        <v>*</v>
      </c>
      <c r="J444" s="20">
        <f t="shared" si="24"/>
        <v>4.0499834407199993</v>
      </c>
      <c r="K444" s="19">
        <v>1.2669999999999999</v>
      </c>
      <c r="L444" s="20">
        <v>8</v>
      </c>
      <c r="M444" s="19">
        <v>0.499</v>
      </c>
      <c r="N444" s="19">
        <v>1.23</v>
      </c>
      <c r="O444" s="19">
        <v>0.65100000000000002</v>
      </c>
      <c r="P444" s="20">
        <f t="array" ref="P444">SUBTOTAL(2,F444)</f>
        <v>1</v>
      </c>
    </row>
    <row r="445" spans="1:16" ht="149.25" customHeight="1" x14ac:dyDescent="0.25">
      <c r="A445" s="17"/>
      <c r="B445" s="23" t="s">
        <v>187</v>
      </c>
      <c r="C445" s="22" t="s">
        <v>35</v>
      </c>
      <c r="D445" s="22" t="s">
        <v>728</v>
      </c>
      <c r="E445" s="28" t="s">
        <v>729</v>
      </c>
      <c r="F445" s="46">
        <v>1.5</v>
      </c>
      <c r="G445" s="22" t="s">
        <v>886</v>
      </c>
      <c r="H445" s="43" t="s">
        <v>157</v>
      </c>
      <c r="I445" s="35" t="str">
        <f t="shared" si="25"/>
        <v>*</v>
      </c>
      <c r="J445" s="20">
        <f t="shared" si="24"/>
        <v>4.0499834407199993</v>
      </c>
      <c r="K445" s="19">
        <v>1.2669999999999999</v>
      </c>
      <c r="L445" s="20">
        <v>8</v>
      </c>
      <c r="M445" s="19">
        <v>0.499</v>
      </c>
      <c r="N445" s="19">
        <v>1.23</v>
      </c>
      <c r="O445" s="19">
        <v>0.65100000000000002</v>
      </c>
      <c r="P445" s="20">
        <f t="array" ref="P445">SUBTOTAL(2,F445)</f>
        <v>1</v>
      </c>
    </row>
    <row r="446" spans="1:16" ht="149.25" customHeight="1" x14ac:dyDescent="0.25">
      <c r="A446" s="15"/>
      <c r="B446" s="23" t="s">
        <v>187</v>
      </c>
      <c r="C446" s="22" t="s">
        <v>35</v>
      </c>
      <c r="D446" s="22" t="s">
        <v>507</v>
      </c>
      <c r="E446" s="22" t="s">
        <v>366</v>
      </c>
      <c r="F446" s="46">
        <v>1.5</v>
      </c>
      <c r="G446" s="22" t="s">
        <v>886</v>
      </c>
      <c r="H446" s="43" t="s">
        <v>157</v>
      </c>
      <c r="I446" s="35" t="str">
        <f t="shared" si="25"/>
        <v>*</v>
      </c>
      <c r="J446" s="20">
        <f t="shared" si="24"/>
        <v>4.0499834407199993</v>
      </c>
      <c r="K446" s="19">
        <v>1.2669999999999999</v>
      </c>
      <c r="L446" s="20">
        <v>8</v>
      </c>
      <c r="M446" s="19">
        <v>0.499</v>
      </c>
      <c r="N446" s="19">
        <v>1.23</v>
      </c>
      <c r="O446" s="19">
        <v>0.65100000000000002</v>
      </c>
      <c r="P446" s="20">
        <f t="array" ref="P446">SUBTOTAL(2,F446)</f>
        <v>1</v>
      </c>
    </row>
    <row r="447" spans="1:16" ht="105" x14ac:dyDescent="0.25">
      <c r="A447" s="15"/>
      <c r="B447" s="23" t="s">
        <v>187</v>
      </c>
      <c r="C447" s="22" t="s">
        <v>35</v>
      </c>
      <c r="D447" s="22" t="s">
        <v>506</v>
      </c>
      <c r="E447" s="22" t="s">
        <v>504</v>
      </c>
      <c r="F447" s="46">
        <v>1</v>
      </c>
      <c r="G447" s="22" t="s">
        <v>886</v>
      </c>
      <c r="H447" s="43" t="s">
        <v>157</v>
      </c>
      <c r="I447" s="35" t="str">
        <f t="shared" si="25"/>
        <v>*</v>
      </c>
      <c r="J447" s="20">
        <f t="shared" si="24"/>
        <v>4.0499834407199993</v>
      </c>
      <c r="K447" s="19">
        <v>1.2669999999999999</v>
      </c>
      <c r="L447" s="20">
        <v>8</v>
      </c>
      <c r="M447" s="19">
        <v>0.499</v>
      </c>
      <c r="N447" s="19">
        <v>1.23</v>
      </c>
      <c r="O447" s="19">
        <v>0.65100000000000002</v>
      </c>
      <c r="P447" s="20">
        <f t="array" ref="P447">SUBTOTAL(2,F447)</f>
        <v>1</v>
      </c>
    </row>
    <row r="448" spans="1:16" ht="105" x14ac:dyDescent="0.25">
      <c r="A448" s="15"/>
      <c r="B448" s="23" t="s">
        <v>187</v>
      </c>
      <c r="C448" s="22" t="s">
        <v>35</v>
      </c>
      <c r="D448" s="22" t="s">
        <v>505</v>
      </c>
      <c r="E448" s="22" t="s">
        <v>504</v>
      </c>
      <c r="F448" s="46">
        <v>1</v>
      </c>
      <c r="G448" s="22" t="s">
        <v>886</v>
      </c>
      <c r="H448" s="43" t="s">
        <v>157</v>
      </c>
      <c r="I448" s="35" t="str">
        <f t="shared" si="25"/>
        <v>*</v>
      </c>
      <c r="J448" s="20">
        <f t="shared" si="24"/>
        <v>4.0499834407199993</v>
      </c>
      <c r="K448" s="19">
        <v>1.2669999999999999</v>
      </c>
      <c r="L448" s="20">
        <v>8</v>
      </c>
      <c r="M448" s="19">
        <v>0.499</v>
      </c>
      <c r="N448" s="19">
        <v>1.23</v>
      </c>
      <c r="O448" s="19">
        <v>0.65100000000000002</v>
      </c>
      <c r="P448" s="20">
        <f t="array" ref="P448">SUBTOTAL(2,F448)</f>
        <v>1</v>
      </c>
    </row>
    <row r="449" spans="1:17" ht="105" x14ac:dyDescent="0.25">
      <c r="A449" s="15"/>
      <c r="B449" s="23" t="s">
        <v>187</v>
      </c>
      <c r="C449" s="22" t="s">
        <v>35</v>
      </c>
      <c r="D449" s="22" t="s">
        <v>501</v>
      </c>
      <c r="E449" s="22" t="s">
        <v>502</v>
      </c>
      <c r="F449" s="46">
        <v>0.5</v>
      </c>
      <c r="G449" s="22" t="s">
        <v>886</v>
      </c>
      <c r="H449" s="43" t="s">
        <v>157</v>
      </c>
      <c r="I449" s="35" t="str">
        <f t="shared" si="25"/>
        <v>*</v>
      </c>
      <c r="J449" s="20">
        <f t="shared" si="24"/>
        <v>4.0499834407199993</v>
      </c>
      <c r="K449" s="19">
        <v>1.2669999999999999</v>
      </c>
      <c r="L449" s="20">
        <v>8</v>
      </c>
      <c r="M449" s="19">
        <v>0.499</v>
      </c>
      <c r="N449" s="19">
        <v>1.23</v>
      </c>
      <c r="O449" s="19">
        <v>0.65100000000000002</v>
      </c>
      <c r="P449" s="20">
        <f t="array" ref="P449">SUBTOTAL(2,F449)</f>
        <v>1</v>
      </c>
    </row>
    <row r="450" spans="1:17" ht="105" x14ac:dyDescent="0.25">
      <c r="A450" s="15"/>
      <c r="B450" s="23" t="s">
        <v>187</v>
      </c>
      <c r="C450" s="22" t="s">
        <v>35</v>
      </c>
      <c r="D450" s="22" t="s">
        <v>503</v>
      </c>
      <c r="E450" s="28" t="s">
        <v>502</v>
      </c>
      <c r="F450" s="48">
        <v>0.5</v>
      </c>
      <c r="G450" s="22" t="s">
        <v>886</v>
      </c>
      <c r="H450" s="43" t="s">
        <v>157</v>
      </c>
      <c r="I450" s="35" t="str">
        <f t="shared" si="25"/>
        <v>*</v>
      </c>
      <c r="J450" s="20">
        <f t="shared" si="24"/>
        <v>4.0499834407199993</v>
      </c>
      <c r="K450" s="19">
        <v>1.2669999999999999</v>
      </c>
      <c r="L450" s="20">
        <v>8</v>
      </c>
      <c r="M450" s="19">
        <v>0.499</v>
      </c>
      <c r="N450" s="19">
        <v>1.23</v>
      </c>
      <c r="O450" s="19">
        <v>0.65100000000000002</v>
      </c>
      <c r="P450" s="20">
        <f t="array" ref="P450">SUBTOTAL(2,F450)</f>
        <v>1</v>
      </c>
    </row>
    <row r="451" spans="1:17" ht="75" x14ac:dyDescent="0.25">
      <c r="A451" s="15"/>
      <c r="B451" s="23" t="s">
        <v>186</v>
      </c>
      <c r="C451" s="22" t="s">
        <v>36</v>
      </c>
      <c r="D451" s="22" t="s">
        <v>498</v>
      </c>
      <c r="E451" s="22" t="s">
        <v>497</v>
      </c>
      <c r="F451" s="46">
        <v>2</v>
      </c>
      <c r="G451" s="22" t="s">
        <v>887</v>
      </c>
      <c r="H451" s="43" t="s">
        <v>71</v>
      </c>
      <c r="I451" s="35" t="str">
        <f t="shared" si="25"/>
        <v>*</v>
      </c>
      <c r="J451" s="20">
        <f t="shared" si="24"/>
        <v>3.4326533225599998</v>
      </c>
      <c r="K451" s="19">
        <v>0.86499999999999999</v>
      </c>
      <c r="L451" s="20">
        <v>32</v>
      </c>
      <c r="M451" s="19">
        <v>0.374</v>
      </c>
      <c r="N451" s="19">
        <v>0.70699999999999996</v>
      </c>
      <c r="O451" s="19">
        <v>0.46899999999999997</v>
      </c>
      <c r="P451" s="20">
        <f t="array" ref="P451">SUBTOTAL(2,F451)</f>
        <v>1</v>
      </c>
    </row>
    <row r="452" spans="1:17" ht="75" x14ac:dyDescent="0.25">
      <c r="A452" s="21"/>
      <c r="B452" s="23" t="s">
        <v>186</v>
      </c>
      <c r="C452" s="22" t="s">
        <v>36</v>
      </c>
      <c r="D452" s="22" t="s">
        <v>496</v>
      </c>
      <c r="E452" s="22" t="s">
        <v>497</v>
      </c>
      <c r="F452" s="46">
        <v>2</v>
      </c>
      <c r="G452" s="22" t="s">
        <v>887</v>
      </c>
      <c r="H452" s="43" t="s">
        <v>71</v>
      </c>
      <c r="I452" s="35" t="str">
        <f t="shared" si="25"/>
        <v>*</v>
      </c>
      <c r="J452" s="20">
        <f t="shared" si="24"/>
        <v>3.4326533225599998</v>
      </c>
      <c r="K452" s="19">
        <v>0.86499999999999999</v>
      </c>
      <c r="L452" s="20">
        <v>32</v>
      </c>
      <c r="M452" s="19">
        <v>0.374</v>
      </c>
      <c r="N452" s="19">
        <v>0.70699999999999996</v>
      </c>
      <c r="O452" s="19">
        <v>0.46899999999999997</v>
      </c>
      <c r="P452" s="20">
        <f t="array" ref="P452">SUBTOTAL(2,F452)</f>
        <v>1</v>
      </c>
    </row>
    <row r="453" spans="1:17" ht="95.25" customHeight="1" x14ac:dyDescent="0.25">
      <c r="A453" s="21"/>
      <c r="B453" s="23" t="s">
        <v>186</v>
      </c>
      <c r="C453" s="22" t="s">
        <v>36</v>
      </c>
      <c r="D453" s="22" t="s">
        <v>720</v>
      </c>
      <c r="E453" s="28" t="s">
        <v>721</v>
      </c>
      <c r="F453" s="48">
        <v>2</v>
      </c>
      <c r="G453" s="22" t="s">
        <v>887</v>
      </c>
      <c r="H453" s="43" t="s">
        <v>71</v>
      </c>
      <c r="I453" s="35" t="str">
        <f t="shared" si="25"/>
        <v>*</v>
      </c>
      <c r="J453" s="20">
        <f t="shared" si="24"/>
        <v>3.4326533225599998</v>
      </c>
      <c r="K453" s="19">
        <v>0.86499999999999999</v>
      </c>
      <c r="L453" s="20">
        <v>32</v>
      </c>
      <c r="M453" s="19">
        <v>0.374</v>
      </c>
      <c r="N453" s="19">
        <v>0.70699999999999996</v>
      </c>
      <c r="O453" s="19">
        <v>0.46899999999999997</v>
      </c>
      <c r="P453" s="20">
        <f t="array" ref="P453">SUBTOTAL(2,F453)</f>
        <v>1</v>
      </c>
    </row>
    <row r="454" spans="1:17" ht="96.75" customHeight="1" x14ac:dyDescent="0.25">
      <c r="A454" s="21"/>
      <c r="B454" s="23" t="s">
        <v>186</v>
      </c>
      <c r="C454" s="22" t="s">
        <v>36</v>
      </c>
      <c r="D454" s="22" t="s">
        <v>722</v>
      </c>
      <c r="E454" s="22" t="s">
        <v>721</v>
      </c>
      <c r="F454" s="46">
        <v>2</v>
      </c>
      <c r="G454" s="22" t="s">
        <v>887</v>
      </c>
      <c r="H454" s="43" t="s">
        <v>71</v>
      </c>
      <c r="I454" s="35" t="str">
        <f t="shared" si="25"/>
        <v>*</v>
      </c>
      <c r="J454" s="20">
        <f t="shared" ref="J454:J461" si="26">K454*L454*M454*N454*O454</f>
        <v>3.4326533225599998</v>
      </c>
      <c r="K454" s="19">
        <v>0.86499999999999999</v>
      </c>
      <c r="L454" s="20">
        <v>32</v>
      </c>
      <c r="M454" s="19">
        <v>0.374</v>
      </c>
      <c r="N454" s="19">
        <v>0.70699999999999996</v>
      </c>
      <c r="O454" s="19">
        <v>0.46899999999999997</v>
      </c>
      <c r="P454" s="20">
        <f t="array" ref="P454">SUBTOTAL(2,F454)</f>
        <v>1</v>
      </c>
    </row>
    <row r="455" spans="1:17" ht="93.75" customHeight="1" x14ac:dyDescent="0.25">
      <c r="A455" s="21"/>
      <c r="B455" s="23" t="s">
        <v>186</v>
      </c>
      <c r="C455" s="22" t="s">
        <v>36</v>
      </c>
      <c r="D455" s="22" t="s">
        <v>723</v>
      </c>
      <c r="E455" s="22" t="s">
        <v>721</v>
      </c>
      <c r="F455" s="46">
        <v>2</v>
      </c>
      <c r="G455" s="22" t="s">
        <v>887</v>
      </c>
      <c r="H455" s="43" t="s">
        <v>71</v>
      </c>
      <c r="I455" s="35" t="str">
        <f t="shared" si="25"/>
        <v>*</v>
      </c>
      <c r="J455" s="20">
        <f t="shared" si="26"/>
        <v>3.4326533225599998</v>
      </c>
      <c r="K455" s="19">
        <v>0.86499999999999999</v>
      </c>
      <c r="L455" s="20">
        <v>32</v>
      </c>
      <c r="M455" s="19">
        <v>0.374</v>
      </c>
      <c r="N455" s="19">
        <v>0.70699999999999996</v>
      </c>
      <c r="O455" s="19">
        <v>0.46899999999999997</v>
      </c>
      <c r="P455" s="20">
        <f t="array" ref="P455">SUBTOTAL(2,F455)</f>
        <v>1</v>
      </c>
    </row>
    <row r="456" spans="1:17" ht="93.75" customHeight="1" x14ac:dyDescent="0.25">
      <c r="A456" s="21"/>
      <c r="B456" s="23" t="s">
        <v>187</v>
      </c>
      <c r="C456" s="22" t="s">
        <v>6</v>
      </c>
      <c r="D456" s="22" t="s">
        <v>1093</v>
      </c>
      <c r="E456" s="22" t="s">
        <v>1094</v>
      </c>
      <c r="F456" s="46">
        <v>1</v>
      </c>
      <c r="G456" s="22" t="s">
        <v>5</v>
      </c>
      <c r="H456" s="43" t="s">
        <v>1092</v>
      </c>
      <c r="I456" s="35" t="str">
        <f t="shared" si="25"/>
        <v>*</v>
      </c>
      <c r="J456" s="20">
        <f t="shared" si="26"/>
        <v>2.55446014824</v>
      </c>
      <c r="K456" s="19">
        <v>1.0640000000000001</v>
      </c>
      <c r="L456" s="20">
        <v>27</v>
      </c>
      <c r="M456" s="19">
        <v>0.315</v>
      </c>
      <c r="N456" s="19">
        <v>0.61099999999999999</v>
      </c>
      <c r="O456" s="19">
        <v>0.46200000000000002</v>
      </c>
      <c r="P456" s="20">
        <f t="array" ref="P456">SUBTOTAL(2,F456)</f>
        <v>1</v>
      </c>
    </row>
    <row r="457" spans="1:17" ht="93.75" customHeight="1" x14ac:dyDescent="0.25">
      <c r="A457" s="21"/>
      <c r="B457" s="23" t="s">
        <v>187</v>
      </c>
      <c r="C457" s="22" t="s">
        <v>38</v>
      </c>
      <c r="D457" s="22" t="s">
        <v>1127</v>
      </c>
      <c r="E457" s="22" t="s">
        <v>1079</v>
      </c>
      <c r="F457" s="46">
        <v>3</v>
      </c>
      <c r="G457" s="22" t="s">
        <v>146</v>
      </c>
      <c r="H457" s="43" t="s">
        <v>165</v>
      </c>
      <c r="I457" s="35" t="str">
        <f t="shared" si="25"/>
        <v>*</v>
      </c>
      <c r="J457" s="20">
        <f t="shared" si="26"/>
        <v>2.2789982627999996</v>
      </c>
      <c r="K457" s="19">
        <v>1.849</v>
      </c>
      <c r="L457" s="20">
        <v>1</v>
      </c>
      <c r="M457" s="19">
        <v>0.82899999999999996</v>
      </c>
      <c r="N457" s="19">
        <v>1.68</v>
      </c>
      <c r="O457" s="19">
        <v>0.88500000000000001</v>
      </c>
      <c r="P457" s="20">
        <f t="array" ref="P457">SUBTOTAL(2,F457)</f>
        <v>1</v>
      </c>
    </row>
    <row r="458" spans="1:17" ht="93.75" customHeight="1" x14ac:dyDescent="0.25">
      <c r="A458" s="15"/>
      <c r="B458" s="23" t="s">
        <v>187</v>
      </c>
      <c r="C458" s="22" t="s">
        <v>38</v>
      </c>
      <c r="D458" s="22" t="s">
        <v>1080</v>
      </c>
      <c r="E458" s="22" t="s">
        <v>341</v>
      </c>
      <c r="F458" s="46">
        <v>2</v>
      </c>
      <c r="G458" s="22" t="s">
        <v>146</v>
      </c>
      <c r="H458" s="43" t="s">
        <v>165</v>
      </c>
      <c r="I458" s="35" t="str">
        <f t="shared" si="25"/>
        <v>*</v>
      </c>
      <c r="J458" s="20">
        <f t="shared" si="26"/>
        <v>2.2789982627999996</v>
      </c>
      <c r="K458" s="19">
        <v>1.849</v>
      </c>
      <c r="L458" s="20">
        <v>1</v>
      </c>
      <c r="M458" s="19">
        <v>0.82899999999999996</v>
      </c>
      <c r="N458" s="19">
        <v>1.68</v>
      </c>
      <c r="O458" s="19">
        <v>0.88500000000000001</v>
      </c>
      <c r="P458" s="20">
        <f t="array" ref="P458">SUBTOTAL(2,F458)</f>
        <v>1</v>
      </c>
    </row>
    <row r="459" spans="1:17" ht="120" x14ac:dyDescent="0.25">
      <c r="A459" s="25"/>
      <c r="B459" s="23" t="s">
        <v>187</v>
      </c>
      <c r="C459" s="22" t="s">
        <v>43</v>
      </c>
      <c r="D459" s="22" t="s">
        <v>788</v>
      </c>
      <c r="E459" s="22" t="s">
        <v>1204</v>
      </c>
      <c r="F459" s="46" t="s">
        <v>822</v>
      </c>
      <c r="G459" s="22" t="s">
        <v>48</v>
      </c>
      <c r="H459" s="43" t="s">
        <v>789</v>
      </c>
      <c r="I459" s="35" t="str">
        <f t="shared" si="25"/>
        <v>*</v>
      </c>
      <c r="J459" s="20">
        <f t="shared" si="26"/>
        <v>2.0654396423999999</v>
      </c>
      <c r="K459" s="19">
        <v>0.94799999999999995</v>
      </c>
      <c r="L459" s="20">
        <v>10</v>
      </c>
      <c r="M459" s="19">
        <v>0.38300000000000001</v>
      </c>
      <c r="N459" s="19">
        <v>1.1399999999999999</v>
      </c>
      <c r="O459" s="19">
        <v>0.499</v>
      </c>
      <c r="P459" s="20">
        <f>SUBTOTAL(2,F459)</f>
        <v>0</v>
      </c>
    </row>
    <row r="460" spans="1:17" ht="90" x14ac:dyDescent="0.25">
      <c r="A460" s="25"/>
      <c r="B460" s="23" t="s">
        <v>410</v>
      </c>
      <c r="C460" s="22" t="s">
        <v>41</v>
      </c>
      <c r="D460" s="22" t="s">
        <v>676</v>
      </c>
      <c r="E460" s="22" t="s">
        <v>1205</v>
      </c>
      <c r="F460" s="46" t="s">
        <v>822</v>
      </c>
      <c r="G460" s="22" t="s">
        <v>30</v>
      </c>
      <c r="H460" s="43" t="s">
        <v>367</v>
      </c>
      <c r="I460" s="35" t="str">
        <f t="shared" si="25"/>
        <v>*</v>
      </c>
      <c r="J460" s="20">
        <f t="shared" si="26"/>
        <v>1.8945843206399997</v>
      </c>
      <c r="K460" s="19">
        <v>0.60299999999999998</v>
      </c>
      <c r="L460" s="20">
        <v>11</v>
      </c>
      <c r="M460" s="19">
        <v>0.42799999999999999</v>
      </c>
      <c r="N460" s="19">
        <v>0.97</v>
      </c>
      <c r="O460" s="19">
        <v>0.68799999999999994</v>
      </c>
      <c r="P460" s="20">
        <v>1</v>
      </c>
      <c r="Q460" s="15"/>
    </row>
    <row r="461" spans="1:17" ht="91.5" customHeight="1" x14ac:dyDescent="0.25">
      <c r="A461" s="15"/>
      <c r="B461" s="23" t="s">
        <v>199</v>
      </c>
      <c r="C461" s="22" t="s">
        <v>1</v>
      </c>
      <c r="D461" s="22" t="s">
        <v>631</v>
      </c>
      <c r="E461" s="22" t="s">
        <v>632</v>
      </c>
      <c r="F461" s="46" t="s">
        <v>822</v>
      </c>
      <c r="G461" s="22" t="s">
        <v>630</v>
      </c>
      <c r="H461" s="43" t="s">
        <v>65</v>
      </c>
      <c r="I461" s="35" t="str">
        <f t="shared" si="25"/>
        <v>*</v>
      </c>
      <c r="J461" s="20">
        <f t="shared" si="26"/>
        <v>1.87682417604</v>
      </c>
      <c r="K461" s="19">
        <v>1.377</v>
      </c>
      <c r="L461" s="20">
        <v>1</v>
      </c>
      <c r="M461" s="19">
        <v>0.59399999999999997</v>
      </c>
      <c r="N461" s="19">
        <v>1.67</v>
      </c>
      <c r="O461" s="19">
        <v>1.3740000000000001</v>
      </c>
      <c r="P461" s="20">
        <f t="array" ref="P461">SUBTOTAL(2,F461)</f>
        <v>0</v>
      </c>
      <c r="Q461" s="15"/>
    </row>
    <row r="462" spans="1:17" ht="90" x14ac:dyDescent="0.25">
      <c r="A462" s="15"/>
      <c r="B462" s="23" t="s">
        <v>189</v>
      </c>
      <c r="C462" s="37" t="s">
        <v>13</v>
      </c>
      <c r="D462" s="22" t="s">
        <v>916</v>
      </c>
      <c r="E462" s="22" t="s">
        <v>1173</v>
      </c>
      <c r="F462" s="46" t="s">
        <v>822</v>
      </c>
      <c r="G462" s="22" t="s">
        <v>401</v>
      </c>
      <c r="H462" s="43" t="s">
        <v>917</v>
      </c>
      <c r="I462" s="35" t="str">
        <f t="shared" si="25"/>
        <v>*</v>
      </c>
      <c r="J462" s="20">
        <v>1</v>
      </c>
      <c r="K462" s="19">
        <v>1</v>
      </c>
      <c r="L462" s="20">
        <v>1</v>
      </c>
      <c r="M462" s="19">
        <v>1</v>
      </c>
      <c r="N462" s="19">
        <v>1</v>
      </c>
      <c r="O462" s="19">
        <v>1</v>
      </c>
      <c r="P462" s="20">
        <f t="array" ref="P462">SUBTOTAL(2,F462)</f>
        <v>0</v>
      </c>
      <c r="Q462" s="15"/>
    </row>
    <row r="463" spans="1:17" ht="75" x14ac:dyDescent="0.25">
      <c r="A463" s="17"/>
      <c r="B463" s="23" t="s">
        <v>189</v>
      </c>
      <c r="C463" s="37" t="s">
        <v>13</v>
      </c>
      <c r="D463" s="22" t="s">
        <v>908</v>
      </c>
      <c r="E463" s="22" t="s">
        <v>1206</v>
      </c>
      <c r="F463" s="46" t="s">
        <v>822</v>
      </c>
      <c r="G463" s="22" t="s">
        <v>906</v>
      </c>
      <c r="H463" s="43" t="s">
        <v>904</v>
      </c>
      <c r="I463" s="35" t="str">
        <f t="shared" si="25"/>
        <v>*</v>
      </c>
      <c r="J463" s="20">
        <v>1</v>
      </c>
      <c r="K463" s="19">
        <v>0.29199999999999998</v>
      </c>
      <c r="L463" s="20">
        <v>1</v>
      </c>
      <c r="M463" s="19">
        <v>1</v>
      </c>
      <c r="N463" s="19">
        <v>1</v>
      </c>
      <c r="O463" s="19">
        <v>1</v>
      </c>
      <c r="P463" s="20">
        <f t="array" ref="P463">SUBTOTAL(2,F463)</f>
        <v>0</v>
      </c>
      <c r="Q463" s="15"/>
    </row>
    <row r="464" spans="1:17" ht="90" x14ac:dyDescent="0.25">
      <c r="A464" s="15"/>
      <c r="B464" s="23" t="s">
        <v>189</v>
      </c>
      <c r="C464" s="37" t="s">
        <v>13</v>
      </c>
      <c r="D464" s="22" t="s">
        <v>909</v>
      </c>
      <c r="E464" s="22" t="s">
        <v>1173</v>
      </c>
      <c r="F464" s="46" t="s">
        <v>822</v>
      </c>
      <c r="G464" s="37" t="s">
        <v>910</v>
      </c>
      <c r="H464" s="43" t="s">
        <v>911</v>
      </c>
      <c r="I464" s="35" t="str">
        <f t="shared" si="25"/>
        <v>*</v>
      </c>
      <c r="J464" s="20">
        <v>1</v>
      </c>
      <c r="K464" s="19">
        <v>1</v>
      </c>
      <c r="L464" s="20">
        <v>1</v>
      </c>
      <c r="M464" s="19">
        <v>1</v>
      </c>
      <c r="N464" s="19">
        <v>1</v>
      </c>
      <c r="O464" s="19">
        <v>1</v>
      </c>
      <c r="P464" s="20">
        <f t="array" ref="P464">SUBTOTAL(2,F464)</f>
        <v>0</v>
      </c>
      <c r="Q464" s="15"/>
    </row>
    <row r="465" spans="1:16" ht="120" x14ac:dyDescent="0.25">
      <c r="A465" s="15"/>
      <c r="B465" s="23" t="s">
        <v>189</v>
      </c>
      <c r="C465" s="37" t="s">
        <v>13</v>
      </c>
      <c r="D465" s="22" t="s">
        <v>912</v>
      </c>
      <c r="E465" s="22" t="s">
        <v>1173</v>
      </c>
      <c r="F465" s="46" t="s">
        <v>822</v>
      </c>
      <c r="G465" s="22" t="s">
        <v>292</v>
      </c>
      <c r="H465" s="43" t="s">
        <v>913</v>
      </c>
      <c r="I465" s="35" t="str">
        <f t="shared" si="25"/>
        <v>*</v>
      </c>
      <c r="J465" s="20">
        <v>1</v>
      </c>
      <c r="K465" s="19">
        <v>1</v>
      </c>
      <c r="L465" s="20">
        <v>1</v>
      </c>
      <c r="M465" s="19">
        <v>1</v>
      </c>
      <c r="N465" s="19">
        <v>1</v>
      </c>
      <c r="O465" s="19">
        <v>1</v>
      </c>
      <c r="P465" s="20">
        <f t="array" ref="P465">SUBTOTAL(2,F465)</f>
        <v>0</v>
      </c>
    </row>
    <row r="466" spans="1:16" ht="113.25" customHeight="1" x14ac:dyDescent="0.25">
      <c r="A466" s="15"/>
      <c r="B466" s="23" t="s">
        <v>472</v>
      </c>
      <c r="C466" s="22" t="s">
        <v>41</v>
      </c>
      <c r="D466" s="22" t="s">
        <v>471</v>
      </c>
      <c r="E466" s="22" t="s">
        <v>473</v>
      </c>
      <c r="F466" s="46" t="s">
        <v>822</v>
      </c>
      <c r="G466" s="22" t="s">
        <v>369</v>
      </c>
      <c r="H466" s="43" t="s">
        <v>60</v>
      </c>
      <c r="I466" s="35" t="str">
        <f t="shared" si="25"/>
        <v>*</v>
      </c>
      <c r="J466" s="20">
        <f t="shared" ref="J466:J479" si="27">K466*L466*M466*N466*O466</f>
        <v>1</v>
      </c>
      <c r="K466" s="19">
        <v>1</v>
      </c>
      <c r="L466" s="20">
        <v>1</v>
      </c>
      <c r="M466" s="19">
        <v>1</v>
      </c>
      <c r="N466" s="19">
        <v>1</v>
      </c>
      <c r="O466" s="19">
        <v>1</v>
      </c>
      <c r="P466" s="20">
        <f t="array" ref="P466">SUBTOTAL(2,F466)</f>
        <v>0</v>
      </c>
    </row>
    <row r="467" spans="1:16" ht="90" x14ac:dyDescent="0.25">
      <c r="A467" s="15"/>
      <c r="B467" s="23" t="s">
        <v>239</v>
      </c>
      <c r="C467" s="37" t="s">
        <v>13</v>
      </c>
      <c r="D467" s="37" t="s">
        <v>208</v>
      </c>
      <c r="E467" s="37" t="s">
        <v>203</v>
      </c>
      <c r="F467" s="47" t="s">
        <v>822</v>
      </c>
      <c r="G467" s="22" t="s">
        <v>401</v>
      </c>
      <c r="H467" s="43" t="s">
        <v>209</v>
      </c>
      <c r="I467" s="35" t="str">
        <f t="shared" si="25"/>
        <v>*</v>
      </c>
      <c r="J467" s="20">
        <f t="shared" si="27"/>
        <v>1</v>
      </c>
      <c r="K467" s="19">
        <v>1</v>
      </c>
      <c r="L467" s="20">
        <v>1</v>
      </c>
      <c r="M467" s="19">
        <v>1</v>
      </c>
      <c r="N467" s="19">
        <v>1</v>
      </c>
      <c r="O467" s="19">
        <v>1</v>
      </c>
      <c r="P467" s="20">
        <f t="array" ref="P467">SUBTOTAL(2,F467)</f>
        <v>0</v>
      </c>
    </row>
    <row r="468" spans="1:16" ht="105.75" customHeight="1" x14ac:dyDescent="0.25">
      <c r="A468" s="15"/>
      <c r="B468" s="23" t="s">
        <v>185</v>
      </c>
      <c r="C468" s="22" t="s">
        <v>13</v>
      </c>
      <c r="D468" s="22" t="s">
        <v>940</v>
      </c>
      <c r="E468" s="22" t="s">
        <v>941</v>
      </c>
      <c r="F468" s="46" t="s">
        <v>822</v>
      </c>
      <c r="G468" s="22" t="s">
        <v>871</v>
      </c>
      <c r="H468" s="43" t="s">
        <v>814</v>
      </c>
      <c r="I468" s="35" t="str">
        <f t="shared" si="25"/>
        <v>*</v>
      </c>
      <c r="J468" s="20">
        <f t="shared" si="27"/>
        <v>1</v>
      </c>
      <c r="K468" s="19">
        <v>1</v>
      </c>
      <c r="L468" s="20">
        <v>1</v>
      </c>
      <c r="M468" s="19">
        <v>1</v>
      </c>
      <c r="N468" s="19">
        <v>1</v>
      </c>
      <c r="O468" s="19">
        <v>1</v>
      </c>
      <c r="P468" s="20">
        <f t="array" ref="P468">SUBTOTAL(2,F468)</f>
        <v>0</v>
      </c>
    </row>
    <row r="469" spans="1:16" ht="105.75" customHeight="1" x14ac:dyDescent="0.25">
      <c r="A469" s="21"/>
      <c r="B469" s="23" t="s">
        <v>185</v>
      </c>
      <c r="C469" s="22" t="s">
        <v>13</v>
      </c>
      <c r="D469" s="22" t="s">
        <v>829</v>
      </c>
      <c r="E469" s="22" t="s">
        <v>649</v>
      </c>
      <c r="F469" s="46" t="s">
        <v>822</v>
      </c>
      <c r="G469" s="22" t="s">
        <v>30</v>
      </c>
      <c r="H469" s="43" t="s">
        <v>814</v>
      </c>
      <c r="I469" s="35" t="str">
        <f t="shared" si="25"/>
        <v>*</v>
      </c>
      <c r="J469" s="20">
        <f t="shared" si="27"/>
        <v>1</v>
      </c>
      <c r="K469" s="19">
        <v>1</v>
      </c>
      <c r="L469" s="20">
        <v>1</v>
      </c>
      <c r="M469" s="19">
        <v>1</v>
      </c>
      <c r="N469" s="19">
        <v>1</v>
      </c>
      <c r="O469" s="19">
        <v>1</v>
      </c>
      <c r="P469" s="20">
        <f t="array" ref="P469">SUBTOTAL(2,F469)</f>
        <v>0</v>
      </c>
    </row>
    <row r="470" spans="1:16" ht="75" x14ac:dyDescent="0.25">
      <c r="A470" s="15"/>
      <c r="B470" s="23" t="s">
        <v>445</v>
      </c>
      <c r="C470" s="22" t="s">
        <v>13</v>
      </c>
      <c r="D470" s="22" t="s">
        <v>948</v>
      </c>
      <c r="E470" s="22" t="s">
        <v>1207</v>
      </c>
      <c r="F470" s="46" t="s">
        <v>822</v>
      </c>
      <c r="G470" s="22" t="s">
        <v>3</v>
      </c>
      <c r="H470" s="43" t="s">
        <v>814</v>
      </c>
      <c r="I470" s="35" t="str">
        <f t="shared" si="25"/>
        <v>*</v>
      </c>
      <c r="J470" s="20">
        <f t="shared" si="27"/>
        <v>1</v>
      </c>
      <c r="K470" s="19">
        <v>1</v>
      </c>
      <c r="L470" s="20">
        <v>1</v>
      </c>
      <c r="M470" s="19">
        <v>1</v>
      </c>
      <c r="N470" s="19">
        <v>1</v>
      </c>
      <c r="O470" s="19">
        <v>1</v>
      </c>
      <c r="P470" s="20">
        <f t="array" ref="P470">SUBTOTAL(2,F470)</f>
        <v>0</v>
      </c>
    </row>
    <row r="471" spans="1:16" ht="210" x14ac:dyDescent="0.25">
      <c r="A471" s="17"/>
      <c r="B471" s="23" t="s">
        <v>192</v>
      </c>
      <c r="C471" s="22" t="s">
        <v>13</v>
      </c>
      <c r="D471" s="22" t="s">
        <v>650</v>
      </c>
      <c r="E471" s="22" t="s">
        <v>1208</v>
      </c>
      <c r="F471" s="46" t="s">
        <v>822</v>
      </c>
      <c r="G471" s="22" t="s">
        <v>932</v>
      </c>
      <c r="H471" s="43" t="s">
        <v>817</v>
      </c>
      <c r="I471" s="35" t="str">
        <f t="shared" si="25"/>
        <v>*</v>
      </c>
      <c r="J471" s="20">
        <f t="shared" si="27"/>
        <v>1</v>
      </c>
      <c r="K471" s="19">
        <v>1</v>
      </c>
      <c r="L471" s="20">
        <v>1</v>
      </c>
      <c r="M471" s="19">
        <v>1</v>
      </c>
      <c r="N471" s="19">
        <v>1</v>
      </c>
      <c r="O471" s="19">
        <v>1</v>
      </c>
      <c r="P471" s="20">
        <f t="array" ref="P471">SUBTOTAL(2,F471)</f>
        <v>0</v>
      </c>
    </row>
    <row r="472" spans="1:16" ht="240" customHeight="1" x14ac:dyDescent="0.25">
      <c r="A472" s="17"/>
      <c r="B472" s="23" t="s">
        <v>192</v>
      </c>
      <c r="C472" s="22" t="s">
        <v>13</v>
      </c>
      <c r="D472" s="22" t="s">
        <v>802</v>
      </c>
      <c r="E472" s="22" t="s">
        <v>1209</v>
      </c>
      <c r="F472" s="46" t="s">
        <v>822</v>
      </c>
      <c r="G472" s="22" t="s">
        <v>933</v>
      </c>
      <c r="H472" s="43" t="s">
        <v>817</v>
      </c>
      <c r="I472" s="35" t="str">
        <f t="shared" si="25"/>
        <v>*</v>
      </c>
      <c r="J472" s="20">
        <f t="shared" si="27"/>
        <v>1</v>
      </c>
      <c r="K472" s="19">
        <v>1</v>
      </c>
      <c r="L472" s="20">
        <v>1</v>
      </c>
      <c r="M472" s="19">
        <v>1</v>
      </c>
      <c r="N472" s="19">
        <v>1</v>
      </c>
      <c r="O472" s="19">
        <v>1</v>
      </c>
      <c r="P472" s="20">
        <f t="array" ref="P472">SUBTOTAL(2,F472)</f>
        <v>0</v>
      </c>
    </row>
    <row r="473" spans="1:16" ht="102" customHeight="1" x14ac:dyDescent="0.25">
      <c r="A473" s="17"/>
      <c r="B473" s="23" t="s">
        <v>186</v>
      </c>
      <c r="C473" s="22" t="s">
        <v>247</v>
      </c>
      <c r="D473" s="22" t="s">
        <v>372</v>
      </c>
      <c r="E473" s="22" t="s">
        <v>1210</v>
      </c>
      <c r="F473" s="46">
        <f>LOG(500000)</f>
        <v>5.6989700043360187</v>
      </c>
      <c r="G473" s="22" t="s">
        <v>5</v>
      </c>
      <c r="H473" s="43" t="s">
        <v>373</v>
      </c>
      <c r="I473" s="35" t="str">
        <f t="shared" si="25"/>
        <v>*</v>
      </c>
      <c r="J473" s="20">
        <f t="shared" si="27"/>
        <v>1</v>
      </c>
      <c r="K473" s="19">
        <v>1</v>
      </c>
      <c r="L473" s="20">
        <v>1</v>
      </c>
      <c r="M473" s="19">
        <v>1</v>
      </c>
      <c r="N473" s="19">
        <v>1</v>
      </c>
      <c r="O473" s="19">
        <v>1</v>
      </c>
      <c r="P473" s="20">
        <f t="array" ref="P473">SUBTOTAL(2,F473)</f>
        <v>1</v>
      </c>
    </row>
    <row r="474" spans="1:16" ht="75" x14ac:dyDescent="0.25">
      <c r="A474" s="15"/>
      <c r="B474" s="23" t="s">
        <v>186</v>
      </c>
      <c r="C474" s="22" t="s">
        <v>247</v>
      </c>
      <c r="D474" s="22" t="s">
        <v>374</v>
      </c>
      <c r="E474" s="22" t="s">
        <v>1210</v>
      </c>
      <c r="F474" s="46">
        <f>LOG(500000)</f>
        <v>5.6989700043360187</v>
      </c>
      <c r="G474" s="22" t="s">
        <v>5</v>
      </c>
      <c r="H474" s="43" t="s">
        <v>373</v>
      </c>
      <c r="I474" s="35" t="str">
        <f t="shared" si="25"/>
        <v>*</v>
      </c>
      <c r="J474" s="20">
        <f t="shared" si="27"/>
        <v>1</v>
      </c>
      <c r="K474" s="19">
        <v>1</v>
      </c>
      <c r="L474" s="20">
        <v>1</v>
      </c>
      <c r="M474" s="19">
        <v>1</v>
      </c>
      <c r="N474" s="19">
        <v>1</v>
      </c>
      <c r="O474" s="19">
        <v>1</v>
      </c>
      <c r="P474" s="20">
        <f t="array" ref="P474">SUBTOTAL(2,F474)</f>
        <v>1</v>
      </c>
    </row>
    <row r="475" spans="1:16" ht="75" x14ac:dyDescent="0.25">
      <c r="A475" s="15"/>
      <c r="B475" s="23" t="s">
        <v>186</v>
      </c>
      <c r="C475" s="22" t="s">
        <v>247</v>
      </c>
      <c r="D475" s="22" t="s">
        <v>375</v>
      </c>
      <c r="E475" s="22" t="s">
        <v>1210</v>
      </c>
      <c r="F475" s="46">
        <f>LOG(500000)</f>
        <v>5.6989700043360187</v>
      </c>
      <c r="G475" s="22" t="s">
        <v>5</v>
      </c>
      <c r="H475" s="43" t="s">
        <v>373</v>
      </c>
      <c r="I475" s="35" t="str">
        <f t="shared" si="25"/>
        <v>*</v>
      </c>
      <c r="J475" s="20">
        <f t="shared" si="27"/>
        <v>1</v>
      </c>
      <c r="K475" s="19">
        <v>1</v>
      </c>
      <c r="L475" s="20">
        <v>1</v>
      </c>
      <c r="M475" s="19">
        <v>1</v>
      </c>
      <c r="N475" s="19">
        <v>1</v>
      </c>
      <c r="O475" s="19">
        <v>1</v>
      </c>
      <c r="P475" s="20">
        <f t="array" ref="P475">SUBTOTAL(2,F475)</f>
        <v>1</v>
      </c>
    </row>
    <row r="476" spans="1:16" ht="93" customHeight="1" x14ac:dyDescent="0.25">
      <c r="A476" s="17"/>
      <c r="B476" s="23" t="s">
        <v>186</v>
      </c>
      <c r="C476" s="22" t="s">
        <v>247</v>
      </c>
      <c r="D476" s="22" t="s">
        <v>376</v>
      </c>
      <c r="E476" s="22" t="s">
        <v>1210</v>
      </c>
      <c r="F476" s="46">
        <f>LOG(500000)</f>
        <v>5.6989700043360187</v>
      </c>
      <c r="G476" s="22" t="s">
        <v>5</v>
      </c>
      <c r="H476" s="43" t="s">
        <v>373</v>
      </c>
      <c r="I476" s="35" t="str">
        <f t="shared" si="25"/>
        <v>*</v>
      </c>
      <c r="J476" s="20">
        <f t="shared" si="27"/>
        <v>1</v>
      </c>
      <c r="K476" s="19">
        <v>1</v>
      </c>
      <c r="L476" s="20">
        <v>1</v>
      </c>
      <c r="M476" s="19">
        <v>1</v>
      </c>
      <c r="N476" s="19">
        <v>1</v>
      </c>
      <c r="O476" s="19">
        <v>1</v>
      </c>
      <c r="P476" s="20">
        <f t="array" ref="P476">SUBTOTAL(2,F476)</f>
        <v>1</v>
      </c>
    </row>
    <row r="477" spans="1:16" ht="83.25" customHeight="1" x14ac:dyDescent="0.25">
      <c r="A477" s="17"/>
      <c r="B477" s="23" t="s">
        <v>186</v>
      </c>
      <c r="C477" s="22" t="s">
        <v>247</v>
      </c>
      <c r="D477" s="22" t="s">
        <v>377</v>
      </c>
      <c r="E477" s="28" t="s">
        <v>1210</v>
      </c>
      <c r="F477" s="48">
        <f>LOG(500000)</f>
        <v>5.6989700043360187</v>
      </c>
      <c r="G477" s="22" t="s">
        <v>5</v>
      </c>
      <c r="H477" s="43" t="s">
        <v>373</v>
      </c>
      <c r="I477" s="35" t="str">
        <f t="shared" si="25"/>
        <v>*</v>
      </c>
      <c r="J477" s="20">
        <f t="shared" si="27"/>
        <v>1</v>
      </c>
      <c r="K477" s="19">
        <v>1</v>
      </c>
      <c r="L477" s="20">
        <v>1</v>
      </c>
      <c r="M477" s="19">
        <v>1</v>
      </c>
      <c r="N477" s="19">
        <v>1</v>
      </c>
      <c r="O477" s="19">
        <v>1</v>
      </c>
      <c r="P477" s="20">
        <f t="array" ref="P477">SUBTOTAL(2,F477)</f>
        <v>1</v>
      </c>
    </row>
    <row r="478" spans="1:16" ht="83.25" customHeight="1" x14ac:dyDescent="0.25">
      <c r="A478" s="17"/>
      <c r="B478" s="23" t="s">
        <v>188</v>
      </c>
      <c r="C478" s="22" t="s">
        <v>35</v>
      </c>
      <c r="D478" s="22" t="s">
        <v>1008</v>
      </c>
      <c r="E478" s="22" t="s">
        <v>1009</v>
      </c>
      <c r="F478" s="46">
        <v>3</v>
      </c>
      <c r="G478" s="37" t="s">
        <v>1007</v>
      </c>
      <c r="H478" s="43" t="s">
        <v>1006</v>
      </c>
      <c r="I478" s="35" t="str">
        <f t="shared" si="25"/>
        <v>*</v>
      </c>
      <c r="J478" s="20">
        <f t="shared" si="27"/>
        <v>1</v>
      </c>
      <c r="K478" s="19">
        <v>1</v>
      </c>
      <c r="L478" s="20">
        <v>1</v>
      </c>
      <c r="M478" s="19">
        <v>1</v>
      </c>
      <c r="N478" s="19">
        <v>1</v>
      </c>
      <c r="O478" s="19">
        <v>1</v>
      </c>
      <c r="P478" s="20"/>
    </row>
    <row r="479" spans="1:16" ht="83.25" customHeight="1" x14ac:dyDescent="0.25">
      <c r="A479" s="17"/>
      <c r="B479" s="23" t="s">
        <v>189</v>
      </c>
      <c r="C479" s="22" t="s">
        <v>13</v>
      </c>
      <c r="D479" s="22" t="s">
        <v>645</v>
      </c>
      <c r="E479" s="28" t="s">
        <v>1211</v>
      </c>
      <c r="F479" s="48">
        <v>2.6</v>
      </c>
      <c r="G479" s="22" t="s">
        <v>316</v>
      </c>
      <c r="H479" s="43" t="s">
        <v>819</v>
      </c>
      <c r="I479" s="35" t="str">
        <f t="shared" si="25"/>
        <v>*</v>
      </c>
      <c r="J479" s="20">
        <f t="shared" si="27"/>
        <v>1</v>
      </c>
      <c r="K479" s="19">
        <v>1</v>
      </c>
      <c r="L479" s="20">
        <v>1</v>
      </c>
      <c r="M479" s="19">
        <v>1</v>
      </c>
      <c r="N479" s="19">
        <v>1</v>
      </c>
      <c r="O479" s="19">
        <v>1</v>
      </c>
      <c r="P479" s="20">
        <f t="array" ref="P479">SUBTOTAL(2,F479)</f>
        <v>1</v>
      </c>
    </row>
    <row r="480" spans="1:16" ht="83.25" customHeight="1" x14ac:dyDescent="0.25">
      <c r="A480" s="15"/>
      <c r="B480" s="23" t="s">
        <v>189</v>
      </c>
      <c r="C480" s="37" t="s">
        <v>13</v>
      </c>
      <c r="D480" s="22" t="s">
        <v>907</v>
      </c>
      <c r="E480" s="22" t="s">
        <v>1212</v>
      </c>
      <c r="F480" s="46">
        <v>2</v>
      </c>
      <c r="G480" s="22" t="s">
        <v>906</v>
      </c>
      <c r="H480" s="43" t="s">
        <v>904</v>
      </c>
      <c r="I480" s="35" t="str">
        <f t="shared" si="25"/>
        <v>*</v>
      </c>
      <c r="J480" s="20">
        <v>1</v>
      </c>
      <c r="K480" s="19">
        <v>0.29199999999999998</v>
      </c>
      <c r="L480" s="20">
        <v>1</v>
      </c>
      <c r="M480" s="19">
        <v>1</v>
      </c>
      <c r="N480" s="19">
        <v>1</v>
      </c>
      <c r="O480" s="19">
        <v>1</v>
      </c>
      <c r="P480" s="20">
        <f t="array" ref="P480">SUBTOTAL(2,F480)</f>
        <v>1</v>
      </c>
    </row>
    <row r="481" spans="1:16" ht="105" x14ac:dyDescent="0.25">
      <c r="A481" s="15"/>
      <c r="B481" s="23" t="s">
        <v>187</v>
      </c>
      <c r="C481" s="22" t="s">
        <v>35</v>
      </c>
      <c r="D481" s="22" t="s">
        <v>1013</v>
      </c>
      <c r="E481" s="22" t="s">
        <v>1015</v>
      </c>
      <c r="F481" s="46">
        <v>2</v>
      </c>
      <c r="G481" s="22" t="s">
        <v>5</v>
      </c>
      <c r="H481" s="43" t="s">
        <v>1014</v>
      </c>
      <c r="I481" s="35" t="str">
        <f t="shared" si="25"/>
        <v>*</v>
      </c>
      <c r="J481" s="20">
        <f>K481*L481*M481*N481*O481</f>
        <v>1</v>
      </c>
      <c r="K481" s="19">
        <v>1</v>
      </c>
      <c r="L481" s="20">
        <v>1</v>
      </c>
      <c r="M481" s="19">
        <v>1</v>
      </c>
      <c r="N481" s="19">
        <v>1</v>
      </c>
      <c r="O481" s="19">
        <v>1</v>
      </c>
      <c r="P481" s="20">
        <f t="array" ref="P481">SUBTOTAL(2,F481)</f>
        <v>1</v>
      </c>
    </row>
    <row r="482" spans="1:16" ht="75" x14ac:dyDescent="0.25">
      <c r="A482" s="21"/>
      <c r="B482" s="23" t="s">
        <v>189</v>
      </c>
      <c r="C482" s="37" t="s">
        <v>13</v>
      </c>
      <c r="D482" s="22" t="s">
        <v>905</v>
      </c>
      <c r="E482" s="22" t="s">
        <v>1213</v>
      </c>
      <c r="F482" s="46">
        <v>1</v>
      </c>
      <c r="G482" s="22" t="s">
        <v>906</v>
      </c>
      <c r="H482" s="43" t="s">
        <v>904</v>
      </c>
      <c r="I482" s="35" t="str">
        <f t="shared" si="25"/>
        <v>*</v>
      </c>
      <c r="J482" s="20">
        <v>1</v>
      </c>
      <c r="K482" s="19">
        <v>0.29199999999999998</v>
      </c>
      <c r="L482" s="20">
        <v>1</v>
      </c>
      <c r="M482" s="19">
        <v>1</v>
      </c>
      <c r="N482" s="19">
        <v>1</v>
      </c>
      <c r="O482" s="19">
        <v>1</v>
      </c>
      <c r="P482" s="20">
        <f t="array" ref="P482">SUBTOTAL(2,F482)</f>
        <v>1</v>
      </c>
    </row>
    <row r="483" spans="1:16" ht="105" x14ac:dyDescent="0.25">
      <c r="A483" s="21"/>
      <c r="B483" s="23" t="s">
        <v>187</v>
      </c>
      <c r="C483" s="22" t="s">
        <v>6</v>
      </c>
      <c r="D483" s="22" t="s">
        <v>1096</v>
      </c>
      <c r="E483" s="22" t="s">
        <v>1097</v>
      </c>
      <c r="F483" s="46">
        <v>1</v>
      </c>
      <c r="G483" s="22" t="s">
        <v>5</v>
      </c>
      <c r="H483" s="43" t="s">
        <v>1095</v>
      </c>
      <c r="I483" s="35" t="str">
        <f t="shared" si="25"/>
        <v>*</v>
      </c>
      <c r="J483" s="20">
        <f t="shared" ref="J483:J497" si="28">K483*L483*M483*N483*O483</f>
        <v>1</v>
      </c>
      <c r="K483" s="19">
        <v>1</v>
      </c>
      <c r="L483" s="20">
        <v>1</v>
      </c>
      <c r="M483" s="19">
        <v>1</v>
      </c>
      <c r="N483" s="19">
        <v>1</v>
      </c>
      <c r="O483" s="19">
        <v>1</v>
      </c>
      <c r="P483" s="20"/>
    </row>
    <row r="484" spans="1:16" ht="105" x14ac:dyDescent="0.25">
      <c r="A484" s="21"/>
      <c r="B484" s="23" t="s">
        <v>225</v>
      </c>
      <c r="C484" s="22" t="s">
        <v>313</v>
      </c>
      <c r="D484" s="22" t="s">
        <v>385</v>
      </c>
      <c r="E484" s="22" t="s">
        <v>386</v>
      </c>
      <c r="F484" s="46" t="s">
        <v>822</v>
      </c>
      <c r="G484" s="22" t="s">
        <v>387</v>
      </c>
      <c r="H484" s="43" t="s">
        <v>388</v>
      </c>
      <c r="I484" s="35" t="str">
        <f t="shared" si="25"/>
        <v>*</v>
      </c>
      <c r="J484" s="20">
        <f t="shared" si="28"/>
        <v>0.996</v>
      </c>
      <c r="K484" s="19">
        <v>1</v>
      </c>
      <c r="L484" s="20">
        <v>6</v>
      </c>
      <c r="M484" s="19">
        <v>0.16600000000000001</v>
      </c>
      <c r="N484" s="19">
        <v>1</v>
      </c>
      <c r="O484" s="19">
        <v>1</v>
      </c>
      <c r="P484" s="20">
        <f t="array" ref="P484">SUBTOTAL(2,F484)</f>
        <v>0</v>
      </c>
    </row>
    <row r="485" spans="1:16" ht="105" x14ac:dyDescent="0.25">
      <c r="A485" s="21"/>
      <c r="B485" s="23" t="s">
        <v>225</v>
      </c>
      <c r="C485" s="22" t="s">
        <v>313</v>
      </c>
      <c r="D485" s="22" t="s">
        <v>389</v>
      </c>
      <c r="E485" s="22" t="s">
        <v>390</v>
      </c>
      <c r="F485" s="46" t="s">
        <v>822</v>
      </c>
      <c r="G485" s="22" t="s">
        <v>387</v>
      </c>
      <c r="H485" s="43" t="s">
        <v>388</v>
      </c>
      <c r="I485" s="35" t="str">
        <f t="shared" si="25"/>
        <v>*</v>
      </c>
      <c r="J485" s="20">
        <f t="shared" si="28"/>
        <v>0.996</v>
      </c>
      <c r="K485" s="19">
        <v>1</v>
      </c>
      <c r="L485" s="20">
        <v>6</v>
      </c>
      <c r="M485" s="19">
        <v>0.16600000000000001</v>
      </c>
      <c r="N485" s="19">
        <v>1</v>
      </c>
      <c r="O485" s="19">
        <v>1</v>
      </c>
      <c r="P485" s="20">
        <f t="array" ref="P485">SUBTOTAL(2,F485)</f>
        <v>0</v>
      </c>
    </row>
    <row r="486" spans="1:16" ht="105" x14ac:dyDescent="0.25">
      <c r="A486" s="21"/>
      <c r="B486" s="23" t="s">
        <v>225</v>
      </c>
      <c r="C486" s="22" t="s">
        <v>313</v>
      </c>
      <c r="D486" s="22" t="s">
        <v>391</v>
      </c>
      <c r="E486" s="22" t="s">
        <v>392</v>
      </c>
      <c r="F486" s="46" t="s">
        <v>822</v>
      </c>
      <c r="G486" s="22" t="s">
        <v>387</v>
      </c>
      <c r="H486" s="43" t="s">
        <v>388</v>
      </c>
      <c r="I486" s="35" t="str">
        <f t="shared" si="25"/>
        <v>*</v>
      </c>
      <c r="J486" s="20">
        <f t="shared" si="28"/>
        <v>0.996</v>
      </c>
      <c r="K486" s="19">
        <v>1</v>
      </c>
      <c r="L486" s="20">
        <v>6</v>
      </c>
      <c r="M486" s="19">
        <v>0.16600000000000001</v>
      </c>
      <c r="N486" s="19">
        <v>1</v>
      </c>
      <c r="O486" s="19">
        <v>1</v>
      </c>
      <c r="P486" s="20">
        <f t="array" ref="P486">SUBTOTAL(2,F486)</f>
        <v>0</v>
      </c>
    </row>
    <row r="487" spans="1:16" ht="105" x14ac:dyDescent="0.25">
      <c r="A487" s="15"/>
      <c r="B487" s="23" t="s">
        <v>225</v>
      </c>
      <c r="C487" s="22" t="s">
        <v>313</v>
      </c>
      <c r="D487" s="22" t="s">
        <v>393</v>
      </c>
      <c r="E487" s="22" t="s">
        <v>394</v>
      </c>
      <c r="F487" s="46" t="s">
        <v>822</v>
      </c>
      <c r="G487" s="22" t="s">
        <v>387</v>
      </c>
      <c r="H487" s="43" t="s">
        <v>388</v>
      </c>
      <c r="I487" s="35" t="str">
        <f t="shared" si="25"/>
        <v>*</v>
      </c>
      <c r="J487" s="20">
        <f t="shared" si="28"/>
        <v>0.996</v>
      </c>
      <c r="K487" s="19">
        <v>1</v>
      </c>
      <c r="L487" s="20">
        <v>6</v>
      </c>
      <c r="M487" s="19">
        <v>0.16600000000000001</v>
      </c>
      <c r="N487" s="19">
        <v>1</v>
      </c>
      <c r="O487" s="19">
        <v>1</v>
      </c>
      <c r="P487" s="20">
        <f t="array" ref="P487">SUBTOTAL(2,F487)</f>
        <v>0</v>
      </c>
    </row>
    <row r="488" spans="1:16" ht="150" x14ac:dyDescent="0.25">
      <c r="A488" s="21"/>
      <c r="B488" s="23" t="s">
        <v>192</v>
      </c>
      <c r="C488" s="22" t="s">
        <v>13</v>
      </c>
      <c r="D488" s="22" t="s">
        <v>803</v>
      </c>
      <c r="E488" s="22" t="s">
        <v>1214</v>
      </c>
      <c r="F488" s="46" t="s">
        <v>822</v>
      </c>
      <c r="G488" s="22" t="s">
        <v>934</v>
      </c>
      <c r="H488" s="43" t="s">
        <v>804</v>
      </c>
      <c r="I488" s="35" t="str">
        <f t="shared" si="25"/>
        <v>*</v>
      </c>
      <c r="J488" s="20">
        <f t="shared" si="28"/>
        <v>0.98388863999999998</v>
      </c>
      <c r="K488" s="19">
        <v>1</v>
      </c>
      <c r="L488" s="20">
        <v>1</v>
      </c>
      <c r="M488" s="19">
        <v>0.747</v>
      </c>
      <c r="N488" s="19">
        <v>1.47</v>
      </c>
      <c r="O488" s="19">
        <v>0.89600000000000002</v>
      </c>
      <c r="P488" s="20">
        <f t="array" ref="P488">SUBTOTAL(2,F488)</f>
        <v>0</v>
      </c>
    </row>
    <row r="489" spans="1:16" ht="150" x14ac:dyDescent="0.25">
      <c r="A489" s="21"/>
      <c r="B489" s="23" t="s">
        <v>192</v>
      </c>
      <c r="C489" s="22" t="s">
        <v>13</v>
      </c>
      <c r="D489" s="22" t="s">
        <v>938</v>
      </c>
      <c r="E489" s="22" t="s">
        <v>1215</v>
      </c>
      <c r="F489" s="46" t="s">
        <v>822</v>
      </c>
      <c r="G489" s="22" t="s">
        <v>30</v>
      </c>
      <c r="H489" s="43" t="s">
        <v>804</v>
      </c>
      <c r="I489" s="35" t="str">
        <f t="shared" si="25"/>
        <v>*</v>
      </c>
      <c r="J489" s="20">
        <f t="shared" si="28"/>
        <v>0.98388863999999998</v>
      </c>
      <c r="K489" s="19">
        <v>1</v>
      </c>
      <c r="L489" s="20">
        <v>1</v>
      </c>
      <c r="M489" s="19">
        <v>0.747</v>
      </c>
      <c r="N489" s="19">
        <v>1.47</v>
      </c>
      <c r="O489" s="19">
        <v>0.89600000000000002</v>
      </c>
      <c r="P489" s="20">
        <f t="array" ref="P489">SUBTOTAL(2,F489)</f>
        <v>0</v>
      </c>
    </row>
    <row r="490" spans="1:16" ht="150" x14ac:dyDescent="0.25">
      <c r="A490" s="21"/>
      <c r="B490" s="23" t="s">
        <v>192</v>
      </c>
      <c r="C490" s="22" t="s">
        <v>13</v>
      </c>
      <c r="D490" s="22" t="s">
        <v>937</v>
      </c>
      <c r="E490" s="22" t="s">
        <v>1215</v>
      </c>
      <c r="F490" s="46" t="s">
        <v>822</v>
      </c>
      <c r="G490" s="22" t="s">
        <v>30</v>
      </c>
      <c r="H490" s="43" t="s">
        <v>804</v>
      </c>
      <c r="I490" s="35" t="str">
        <f t="shared" si="25"/>
        <v>*</v>
      </c>
      <c r="J490" s="20">
        <f t="shared" si="28"/>
        <v>0.98388863999999998</v>
      </c>
      <c r="K490" s="19">
        <v>1</v>
      </c>
      <c r="L490" s="20">
        <v>1</v>
      </c>
      <c r="M490" s="19">
        <v>0.747</v>
      </c>
      <c r="N490" s="19">
        <v>1.47</v>
      </c>
      <c r="O490" s="19">
        <v>0.89600000000000002</v>
      </c>
      <c r="P490" s="20">
        <f t="array" ref="P490">SUBTOTAL(2,F490)</f>
        <v>0</v>
      </c>
    </row>
    <row r="491" spans="1:16" ht="150" x14ac:dyDescent="0.25">
      <c r="A491" s="21"/>
      <c r="B491" s="23" t="s">
        <v>192</v>
      </c>
      <c r="C491" s="22" t="s">
        <v>13</v>
      </c>
      <c r="D491" s="22" t="s">
        <v>936</v>
      </c>
      <c r="E491" s="22" t="s">
        <v>1215</v>
      </c>
      <c r="F491" s="46" t="s">
        <v>822</v>
      </c>
      <c r="G491" s="22" t="s">
        <v>30</v>
      </c>
      <c r="H491" s="43" t="s">
        <v>804</v>
      </c>
      <c r="I491" s="35" t="str">
        <f t="shared" si="25"/>
        <v>*</v>
      </c>
      <c r="J491" s="20">
        <f t="shared" si="28"/>
        <v>0.98388863999999998</v>
      </c>
      <c r="K491" s="19">
        <v>1</v>
      </c>
      <c r="L491" s="20">
        <v>1</v>
      </c>
      <c r="M491" s="19">
        <v>0.747</v>
      </c>
      <c r="N491" s="19">
        <v>1.47</v>
      </c>
      <c r="O491" s="19">
        <v>0.89600000000000002</v>
      </c>
      <c r="P491" s="20">
        <f t="array" ref="P491">SUBTOTAL(2,F491)</f>
        <v>0</v>
      </c>
    </row>
    <row r="492" spans="1:16" ht="150" x14ac:dyDescent="0.25">
      <c r="A492" s="15"/>
      <c r="B492" s="23" t="s">
        <v>192</v>
      </c>
      <c r="C492" s="22" t="s">
        <v>13</v>
      </c>
      <c r="D492" s="22" t="s">
        <v>935</v>
      </c>
      <c r="E492" s="22" t="s">
        <v>1216</v>
      </c>
      <c r="F492" s="46" t="s">
        <v>822</v>
      </c>
      <c r="G492" s="22" t="s">
        <v>30</v>
      </c>
      <c r="H492" s="43" t="s">
        <v>804</v>
      </c>
      <c r="I492" s="35" t="str">
        <f t="shared" si="25"/>
        <v>*</v>
      </c>
      <c r="J492" s="20">
        <f t="shared" si="28"/>
        <v>0.98388863999999998</v>
      </c>
      <c r="K492" s="19">
        <v>1</v>
      </c>
      <c r="L492" s="20">
        <v>1</v>
      </c>
      <c r="M492" s="19">
        <v>0.747</v>
      </c>
      <c r="N492" s="19">
        <v>1.47</v>
      </c>
      <c r="O492" s="19">
        <v>0.89600000000000002</v>
      </c>
      <c r="P492" s="20">
        <f t="array" ref="P492">SUBTOTAL(2,F492)</f>
        <v>0</v>
      </c>
    </row>
    <row r="493" spans="1:16" ht="105" x14ac:dyDescent="0.25">
      <c r="A493" s="21"/>
      <c r="B493" s="23" t="s">
        <v>240</v>
      </c>
      <c r="C493" s="22" t="s">
        <v>13</v>
      </c>
      <c r="D493" s="22" t="s">
        <v>97</v>
      </c>
      <c r="E493" s="22" t="s">
        <v>1217</v>
      </c>
      <c r="F493" s="46" t="s">
        <v>822</v>
      </c>
      <c r="G493" s="22" t="s">
        <v>857</v>
      </c>
      <c r="H493" s="43" t="s">
        <v>64</v>
      </c>
      <c r="I493" s="35" t="str">
        <f t="shared" si="25"/>
        <v>*</v>
      </c>
      <c r="J493" s="20">
        <f t="shared" si="28"/>
        <v>0.98234050860000011</v>
      </c>
      <c r="K493" s="19">
        <v>0.71899999999999997</v>
      </c>
      <c r="L493" s="20">
        <v>10</v>
      </c>
      <c r="M493" s="19">
        <v>0.36899999999999999</v>
      </c>
      <c r="N493" s="19">
        <v>0.66</v>
      </c>
      <c r="O493" s="19">
        <v>0.56100000000000005</v>
      </c>
      <c r="P493" s="20">
        <f t="array" ref="P493">SUBTOTAL(2,F493)</f>
        <v>0</v>
      </c>
    </row>
    <row r="494" spans="1:16" ht="84" x14ac:dyDescent="0.25">
      <c r="A494" s="15"/>
      <c r="B494" s="23" t="s">
        <v>225</v>
      </c>
      <c r="C494" s="22" t="s">
        <v>41</v>
      </c>
      <c r="D494" s="22" t="s">
        <v>395</v>
      </c>
      <c r="E494" s="22" t="s">
        <v>1218</v>
      </c>
      <c r="F494" s="46">
        <v>1.3</v>
      </c>
      <c r="G494" s="22" t="s">
        <v>135</v>
      </c>
      <c r="H494" s="43" t="s">
        <v>396</v>
      </c>
      <c r="I494" s="35" t="str">
        <f t="shared" si="25"/>
        <v>*</v>
      </c>
      <c r="J494" s="20">
        <f t="shared" si="28"/>
        <v>0.62930110464000011</v>
      </c>
      <c r="K494" s="19">
        <v>1.1359999999999999</v>
      </c>
      <c r="L494" s="20">
        <v>1</v>
      </c>
      <c r="M494" s="19">
        <v>0.54</v>
      </c>
      <c r="N494" s="19">
        <v>1.0960000000000001</v>
      </c>
      <c r="O494" s="19">
        <v>0.93600000000000005</v>
      </c>
      <c r="P494" s="20">
        <f t="array" ref="P494">SUBTOTAL(2,F494)</f>
        <v>1</v>
      </c>
    </row>
    <row r="495" spans="1:16" ht="120" x14ac:dyDescent="0.25">
      <c r="A495" s="15"/>
      <c r="B495" s="23" t="s">
        <v>186</v>
      </c>
      <c r="C495" s="22" t="s">
        <v>34</v>
      </c>
      <c r="D495" s="22" t="s">
        <v>479</v>
      </c>
      <c r="E495" s="22" t="s">
        <v>977</v>
      </c>
      <c r="F495" s="46">
        <v>0.32</v>
      </c>
      <c r="G495" s="22" t="s">
        <v>888</v>
      </c>
      <c r="H495" s="43" t="s">
        <v>397</v>
      </c>
      <c r="I495" s="35" t="str">
        <f t="shared" si="25"/>
        <v>*</v>
      </c>
      <c r="J495" s="20">
        <f t="shared" si="28"/>
        <v>0.19197605700000001</v>
      </c>
      <c r="K495" s="19">
        <v>0.52500000000000002</v>
      </c>
      <c r="L495" s="20">
        <v>4</v>
      </c>
      <c r="M495" s="19">
        <v>0.247</v>
      </c>
      <c r="N495" s="19">
        <v>0.73</v>
      </c>
      <c r="O495" s="19">
        <v>0.50700000000000001</v>
      </c>
      <c r="P495" s="20">
        <f t="array" ref="P495">SUBTOTAL(2,F495)</f>
        <v>1</v>
      </c>
    </row>
    <row r="496" spans="1:16" ht="120" x14ac:dyDescent="0.25">
      <c r="A496" s="17"/>
      <c r="B496" s="23" t="s">
        <v>187</v>
      </c>
      <c r="C496" s="22" t="s">
        <v>34</v>
      </c>
      <c r="D496" s="22" t="s">
        <v>479</v>
      </c>
      <c r="E496" s="22" t="s">
        <v>976</v>
      </c>
      <c r="F496" s="46">
        <v>0.11</v>
      </c>
      <c r="G496" s="22" t="s">
        <v>888</v>
      </c>
      <c r="H496" s="43" t="s">
        <v>397</v>
      </c>
      <c r="I496" s="35" t="str">
        <f t="shared" si="25"/>
        <v>*</v>
      </c>
      <c r="J496" s="20">
        <f t="shared" si="28"/>
        <v>0.19197605700000001</v>
      </c>
      <c r="K496" s="19">
        <v>0.52500000000000002</v>
      </c>
      <c r="L496" s="20">
        <v>4</v>
      </c>
      <c r="M496" s="19">
        <v>0.247</v>
      </c>
      <c r="N496" s="19">
        <v>0.73</v>
      </c>
      <c r="O496" s="19">
        <v>0.50700000000000001</v>
      </c>
      <c r="P496" s="20">
        <f t="array" ref="P496">SUBTOTAL(2,F496)</f>
        <v>1</v>
      </c>
    </row>
    <row r="497" spans="1:16" ht="135" x14ac:dyDescent="0.25">
      <c r="A497" s="17"/>
      <c r="B497" s="23" t="s">
        <v>187</v>
      </c>
      <c r="C497" s="22" t="s">
        <v>107</v>
      </c>
      <c r="D497" s="22" t="s">
        <v>1128</v>
      </c>
      <c r="E497" s="22" t="s">
        <v>576</v>
      </c>
      <c r="F497" s="46">
        <v>5.4</v>
      </c>
      <c r="G497" s="22" t="s">
        <v>398</v>
      </c>
      <c r="H497" s="43" t="s">
        <v>399</v>
      </c>
      <c r="I497" s="35" t="str">
        <f t="shared" si="25"/>
        <v>*</v>
      </c>
      <c r="J497" s="20">
        <f t="shared" si="28"/>
        <v>0.18921927024000001</v>
      </c>
      <c r="K497" s="19">
        <v>1.0640000000000001</v>
      </c>
      <c r="L497" s="20">
        <v>2</v>
      </c>
      <c r="M497" s="19">
        <v>0.315</v>
      </c>
      <c r="N497" s="19">
        <v>0.61099999999999999</v>
      </c>
      <c r="O497" s="19">
        <v>0.46200000000000002</v>
      </c>
      <c r="P497" s="20"/>
    </row>
    <row r="498" spans="1:16" x14ac:dyDescent="0.25">
      <c r="B498" s="7"/>
      <c r="C498" s="7"/>
      <c r="D498" s="7"/>
      <c r="E498" s="7"/>
      <c r="F498" s="31"/>
      <c r="G498" s="7"/>
      <c r="H498" s="7"/>
      <c r="I498" s="7"/>
      <c r="J498" s="7"/>
      <c r="K498" s="7"/>
      <c r="L498" s="7"/>
      <c r="M498" s="7"/>
      <c r="N498" s="7"/>
      <c r="O498" s="7"/>
      <c r="P498" s="7"/>
    </row>
    <row r="499" spans="1:16" x14ac:dyDescent="0.25">
      <c r="B499" s="7"/>
      <c r="C499" s="7"/>
      <c r="D499" s="7"/>
      <c r="E499" s="7"/>
      <c r="F499" s="31"/>
      <c r="G499" s="7"/>
      <c r="H499" s="7"/>
      <c r="I499" s="7"/>
      <c r="J499" s="7"/>
      <c r="K499" s="7"/>
      <c r="L499" s="7"/>
      <c r="M499" s="7"/>
      <c r="N499" s="7"/>
      <c r="O499" s="7"/>
      <c r="P499" s="7"/>
    </row>
    <row r="500" spans="1:16" x14ac:dyDescent="0.25">
      <c r="B500" s="7"/>
      <c r="C500" s="7"/>
      <c r="D500" s="7"/>
      <c r="E500" s="7"/>
      <c r="F500" s="31"/>
      <c r="G500" s="7"/>
      <c r="H500" s="7"/>
      <c r="I500" s="7"/>
      <c r="J500" s="7"/>
      <c r="K500" s="7"/>
      <c r="L500" s="7"/>
      <c r="M500" s="7"/>
      <c r="N500" s="7"/>
      <c r="O500" s="7"/>
      <c r="P500" s="7"/>
    </row>
    <row r="501" spans="1:16" x14ac:dyDescent="0.25">
      <c r="B501" s="7"/>
      <c r="C501" s="7"/>
      <c r="D501" s="7"/>
      <c r="E501" s="7"/>
      <c r="F501" s="31"/>
      <c r="G501" s="7"/>
      <c r="H501" s="7"/>
      <c r="I501" s="7"/>
      <c r="J501" s="7"/>
      <c r="K501" s="7"/>
      <c r="L501" s="7"/>
      <c r="M501" s="7"/>
      <c r="N501" s="7"/>
      <c r="O501" s="7"/>
      <c r="P501" s="7"/>
    </row>
    <row r="502" spans="1:16" x14ac:dyDescent="0.25">
      <c r="B502" s="7"/>
      <c r="C502" s="7"/>
      <c r="D502" s="7"/>
      <c r="E502" s="7"/>
      <c r="F502" s="31"/>
      <c r="G502" s="7"/>
      <c r="H502" s="7"/>
      <c r="I502" s="7"/>
      <c r="J502" s="7"/>
      <c r="K502" s="7"/>
      <c r="L502" s="7"/>
      <c r="M502" s="7"/>
      <c r="N502" s="7"/>
      <c r="O502" s="7"/>
      <c r="P502" s="7"/>
    </row>
    <row r="503" spans="1:16" x14ac:dyDescent="0.25">
      <c r="B503" s="7"/>
      <c r="C503" s="7"/>
      <c r="D503" s="7"/>
      <c r="E503" s="7"/>
      <c r="F503" s="31"/>
      <c r="G503" s="7"/>
      <c r="H503" s="7"/>
      <c r="I503" s="7"/>
      <c r="J503" s="7"/>
      <c r="K503" s="7"/>
      <c r="L503" s="7"/>
      <c r="M503" s="7"/>
      <c r="N503" s="7"/>
      <c r="O503" s="7"/>
      <c r="P503" s="7"/>
    </row>
    <row r="504" spans="1:16" x14ac:dyDescent="0.25">
      <c r="B504" s="7"/>
      <c r="C504" s="7"/>
      <c r="D504" s="7"/>
      <c r="E504" s="7"/>
      <c r="F504" s="31"/>
      <c r="G504" s="7"/>
      <c r="H504" s="7"/>
      <c r="I504" s="7"/>
      <c r="J504" s="7"/>
      <c r="K504" s="7"/>
      <c r="L504" s="7"/>
      <c r="M504" s="7"/>
      <c r="N504" s="7"/>
      <c r="O504" s="7"/>
      <c r="P504" s="7"/>
    </row>
    <row r="505" spans="1:16" x14ac:dyDescent="0.25">
      <c r="B505" s="7"/>
      <c r="C505" s="7"/>
      <c r="D505" s="7"/>
      <c r="E505" s="7"/>
      <c r="F505" s="31"/>
      <c r="G505" s="7"/>
      <c r="H505" s="7"/>
      <c r="I505" s="7"/>
      <c r="J505" s="7"/>
      <c r="K505" s="7"/>
      <c r="L505" s="7"/>
      <c r="M505" s="7"/>
      <c r="N505" s="7"/>
      <c r="O505" s="7"/>
      <c r="P505" s="7"/>
    </row>
    <row r="506" spans="1:16" x14ac:dyDescent="0.25">
      <c r="B506" s="7"/>
      <c r="C506" s="7"/>
      <c r="D506" s="7"/>
      <c r="E506" s="7"/>
      <c r="F506" s="31"/>
      <c r="G506" s="7"/>
      <c r="H506" s="7"/>
      <c r="I506" s="7"/>
      <c r="J506" s="7"/>
      <c r="K506" s="7"/>
      <c r="L506" s="7"/>
      <c r="M506" s="7"/>
      <c r="N506" s="7"/>
      <c r="O506" s="7"/>
      <c r="P506" s="7"/>
    </row>
    <row r="507" spans="1:16" x14ac:dyDescent="0.25">
      <c r="B507" s="7"/>
      <c r="C507" s="7"/>
      <c r="D507" s="7"/>
      <c r="E507" s="7"/>
      <c r="F507" s="31"/>
      <c r="G507" s="7"/>
      <c r="H507" s="7"/>
      <c r="I507" s="7"/>
      <c r="J507" s="7"/>
      <c r="K507" s="7"/>
      <c r="L507" s="7"/>
      <c r="M507" s="7"/>
      <c r="N507" s="7"/>
      <c r="O507" s="7"/>
      <c r="P507" s="7"/>
    </row>
    <row r="508" spans="1:16" x14ac:dyDescent="0.25">
      <c r="B508" s="7"/>
      <c r="C508" s="7"/>
      <c r="D508" s="7"/>
      <c r="E508" s="7"/>
      <c r="F508" s="31"/>
      <c r="G508" s="7"/>
      <c r="H508" s="7"/>
      <c r="I508" s="7"/>
      <c r="J508" s="7"/>
      <c r="K508" s="7"/>
      <c r="L508" s="7"/>
      <c r="M508" s="7"/>
      <c r="N508" s="7"/>
      <c r="O508" s="7"/>
      <c r="P508" s="7"/>
    </row>
    <row r="509" spans="1:16" x14ac:dyDescent="0.25">
      <c r="B509" s="7"/>
      <c r="C509" s="7"/>
      <c r="D509" s="7"/>
      <c r="E509" s="7"/>
      <c r="F509" s="31"/>
      <c r="G509" s="7"/>
      <c r="H509" s="7"/>
      <c r="I509" s="7"/>
      <c r="J509" s="7"/>
      <c r="K509" s="7"/>
      <c r="L509" s="7"/>
      <c r="M509" s="7"/>
      <c r="N509" s="7"/>
      <c r="O509" s="7"/>
      <c r="P509" s="7"/>
    </row>
    <row r="510" spans="1:16" x14ac:dyDescent="0.25">
      <c r="B510" s="7"/>
      <c r="C510" s="7"/>
      <c r="D510" s="7"/>
      <c r="E510" s="7"/>
      <c r="F510" s="31"/>
      <c r="G510" s="7"/>
      <c r="H510" s="7"/>
      <c r="I510" s="7"/>
      <c r="J510" s="7"/>
      <c r="K510" s="7"/>
      <c r="L510" s="7"/>
      <c r="M510" s="7"/>
      <c r="N510" s="7"/>
      <c r="O510" s="7"/>
      <c r="P510" s="7"/>
    </row>
    <row r="511" spans="1:16" x14ac:dyDescent="0.25">
      <c r="B511" s="7"/>
      <c r="C511" s="7"/>
      <c r="D511" s="7"/>
      <c r="E511" s="7"/>
      <c r="F511" s="31"/>
      <c r="G511" s="7"/>
      <c r="H511" s="7"/>
      <c r="I511" s="7"/>
      <c r="J511" s="7"/>
      <c r="K511" s="7"/>
      <c r="L511" s="7"/>
      <c r="M511" s="7"/>
      <c r="N511" s="7"/>
      <c r="O511" s="7"/>
      <c r="P511" s="7"/>
    </row>
    <row r="512" spans="1:16" x14ac:dyDescent="0.25">
      <c r="B512" s="7"/>
      <c r="C512" s="7"/>
      <c r="D512" s="7"/>
      <c r="E512" s="7"/>
      <c r="F512" s="31"/>
      <c r="G512" s="7"/>
      <c r="H512" s="7"/>
      <c r="I512" s="7"/>
      <c r="J512" s="7"/>
      <c r="K512" s="7"/>
      <c r="L512" s="7"/>
      <c r="M512" s="7"/>
      <c r="N512" s="7"/>
      <c r="O512" s="7"/>
      <c r="P512" s="7"/>
    </row>
    <row r="513" spans="2:16" x14ac:dyDescent="0.25">
      <c r="B513" s="7"/>
      <c r="C513" s="7"/>
      <c r="D513" s="7"/>
      <c r="E513" s="7"/>
      <c r="F513" s="31"/>
      <c r="G513" s="7"/>
      <c r="H513" s="7"/>
      <c r="I513" s="7"/>
      <c r="J513" s="7"/>
      <c r="K513" s="7"/>
      <c r="L513" s="7"/>
      <c r="M513" s="7"/>
      <c r="N513" s="7"/>
      <c r="O513" s="7"/>
      <c r="P513" s="7"/>
    </row>
    <row r="514" spans="2:16" x14ac:dyDescent="0.25">
      <c r="B514" s="7"/>
      <c r="C514" s="7"/>
      <c r="D514" s="7"/>
      <c r="E514" s="7"/>
      <c r="F514" s="31"/>
      <c r="G514" s="7"/>
      <c r="H514" s="7"/>
      <c r="I514" s="7"/>
      <c r="J514" s="7"/>
      <c r="K514" s="7"/>
      <c r="L514" s="7"/>
      <c r="M514" s="7"/>
      <c r="N514" s="7"/>
      <c r="O514" s="7"/>
      <c r="P514" s="7"/>
    </row>
    <row r="515" spans="2:16" x14ac:dyDescent="0.25">
      <c r="B515" s="7"/>
      <c r="C515" s="7"/>
      <c r="D515" s="7"/>
      <c r="E515" s="7"/>
      <c r="F515" s="31"/>
      <c r="G515" s="7"/>
      <c r="H515" s="7"/>
      <c r="I515" s="7"/>
      <c r="J515" s="7"/>
      <c r="K515" s="7"/>
      <c r="L515" s="7"/>
      <c r="M515" s="7"/>
      <c r="N515" s="7"/>
      <c r="O515" s="7"/>
      <c r="P515" s="7"/>
    </row>
    <row r="516" spans="2:16" x14ac:dyDescent="0.25">
      <c r="B516" s="7"/>
      <c r="C516" s="7"/>
      <c r="D516" s="7"/>
      <c r="E516" s="7"/>
      <c r="F516" s="31"/>
      <c r="G516" s="7"/>
      <c r="H516" s="7"/>
      <c r="I516" s="7"/>
      <c r="J516" s="7"/>
      <c r="K516" s="7"/>
      <c r="L516" s="7"/>
      <c r="M516" s="7"/>
      <c r="N516" s="7"/>
      <c r="O516" s="7"/>
      <c r="P516" s="7"/>
    </row>
    <row r="517" spans="2:16" x14ac:dyDescent="0.25">
      <c r="B517" s="7"/>
      <c r="C517" s="7"/>
      <c r="D517" s="7"/>
      <c r="E517" s="7"/>
      <c r="F517" s="31"/>
      <c r="G517" s="7"/>
      <c r="H517" s="7"/>
      <c r="I517" s="7"/>
      <c r="J517" s="7"/>
      <c r="K517" s="7"/>
      <c r="L517" s="7"/>
      <c r="M517" s="7"/>
      <c r="N517" s="7"/>
      <c r="O517" s="7"/>
      <c r="P517" s="7"/>
    </row>
    <row r="518" spans="2:16" x14ac:dyDescent="0.25">
      <c r="B518" s="7"/>
      <c r="C518" s="7"/>
      <c r="D518" s="7"/>
      <c r="E518" s="7"/>
      <c r="F518" s="31"/>
      <c r="G518" s="7"/>
      <c r="H518" s="7"/>
      <c r="I518" s="7"/>
      <c r="J518" s="7"/>
      <c r="K518" s="7"/>
      <c r="L518" s="7"/>
      <c r="M518" s="7"/>
      <c r="N518" s="7"/>
      <c r="O518" s="7"/>
      <c r="P518" s="7"/>
    </row>
    <row r="519" spans="2:16" x14ac:dyDescent="0.25">
      <c r="B519" s="7"/>
      <c r="C519" s="7"/>
      <c r="D519" s="7"/>
      <c r="E519" s="7"/>
      <c r="F519" s="31"/>
      <c r="G519" s="7"/>
      <c r="H519" s="7"/>
      <c r="I519" s="7"/>
      <c r="J519" s="7"/>
      <c r="K519" s="7"/>
      <c r="L519" s="7"/>
      <c r="M519" s="7"/>
      <c r="N519" s="7"/>
      <c r="O519" s="7"/>
      <c r="P519" s="7"/>
    </row>
    <row r="520" spans="2:16" x14ac:dyDescent="0.25">
      <c r="B520" s="7"/>
      <c r="C520" s="7"/>
      <c r="D520" s="7"/>
      <c r="E520" s="7"/>
      <c r="F520" s="31"/>
      <c r="G520" s="7"/>
      <c r="H520" s="7"/>
      <c r="I520" s="7"/>
      <c r="J520" s="7"/>
      <c r="K520" s="7"/>
      <c r="L520" s="7"/>
      <c r="M520" s="7"/>
      <c r="N520" s="7"/>
      <c r="O520" s="7"/>
      <c r="P520" s="7"/>
    </row>
    <row r="521" spans="2:16" x14ac:dyDescent="0.25">
      <c r="B521" s="7"/>
      <c r="C521" s="7"/>
      <c r="D521" s="7"/>
      <c r="E521" s="7"/>
      <c r="F521" s="31"/>
      <c r="G521" s="7"/>
      <c r="H521" s="7"/>
      <c r="I521" s="7"/>
      <c r="J521" s="7"/>
      <c r="K521" s="7"/>
      <c r="L521" s="7"/>
      <c r="M521" s="7"/>
      <c r="N521" s="7"/>
      <c r="O521" s="7"/>
      <c r="P521" s="7"/>
    </row>
    <row r="522" spans="2:16" x14ac:dyDescent="0.25">
      <c r="B522" s="7"/>
      <c r="C522" s="7"/>
      <c r="D522" s="7"/>
      <c r="E522" s="7"/>
      <c r="F522" s="31"/>
      <c r="G522" s="7"/>
      <c r="H522" s="7"/>
      <c r="I522" s="7"/>
      <c r="J522" s="7"/>
      <c r="K522" s="7"/>
      <c r="L522" s="7"/>
      <c r="M522" s="7"/>
      <c r="N522" s="7"/>
      <c r="O522" s="7"/>
      <c r="P522" s="7"/>
    </row>
    <row r="523" spans="2:16" x14ac:dyDescent="0.25">
      <c r="B523" s="7"/>
      <c r="C523" s="7"/>
      <c r="D523" s="7"/>
      <c r="E523" s="7"/>
      <c r="F523" s="31"/>
      <c r="G523" s="7"/>
      <c r="H523" s="7"/>
      <c r="I523" s="7"/>
      <c r="J523" s="7"/>
      <c r="K523" s="7"/>
      <c r="L523" s="7"/>
      <c r="M523" s="7"/>
      <c r="N523" s="7"/>
      <c r="O523" s="7"/>
      <c r="P523" s="7"/>
    </row>
    <row r="524" spans="2:16" x14ac:dyDescent="0.25">
      <c r="B524" s="7"/>
      <c r="C524" s="7"/>
      <c r="D524" s="7"/>
      <c r="E524" s="7"/>
      <c r="F524" s="31"/>
      <c r="G524" s="7"/>
      <c r="H524" s="7"/>
      <c r="I524" s="7"/>
      <c r="J524" s="7"/>
      <c r="K524" s="7"/>
      <c r="L524" s="7"/>
      <c r="M524" s="7"/>
      <c r="N524" s="7"/>
      <c r="O524" s="7"/>
      <c r="P524" s="7"/>
    </row>
    <row r="525" spans="2:16" x14ac:dyDescent="0.25">
      <c r="B525" s="7"/>
      <c r="C525" s="7"/>
      <c r="D525" s="7"/>
      <c r="E525" s="7"/>
      <c r="F525" s="31"/>
      <c r="G525" s="7"/>
      <c r="H525" s="7"/>
      <c r="I525" s="7"/>
      <c r="J525" s="7"/>
      <c r="K525" s="7"/>
      <c r="L525" s="7"/>
      <c r="M525" s="7"/>
      <c r="N525" s="7"/>
      <c r="O525" s="7"/>
      <c r="P525" s="7"/>
    </row>
    <row r="526" spans="2:16" x14ac:dyDescent="0.25">
      <c r="B526" s="7"/>
      <c r="C526" s="7"/>
      <c r="D526" s="7"/>
      <c r="E526" s="7"/>
      <c r="F526" s="31"/>
      <c r="G526" s="7"/>
      <c r="H526" s="7"/>
      <c r="I526" s="7"/>
      <c r="J526" s="7"/>
      <c r="K526" s="7"/>
      <c r="L526" s="7"/>
      <c r="M526" s="7"/>
      <c r="N526" s="7"/>
      <c r="O526" s="7"/>
      <c r="P526" s="7"/>
    </row>
    <row r="527" spans="2:16" x14ac:dyDescent="0.25">
      <c r="B527" s="7"/>
      <c r="C527" s="7"/>
      <c r="D527" s="7"/>
      <c r="E527" s="7"/>
      <c r="F527" s="31"/>
      <c r="G527" s="7"/>
      <c r="H527" s="7"/>
      <c r="I527" s="7"/>
      <c r="J527" s="7"/>
      <c r="K527" s="7"/>
      <c r="L527" s="7"/>
      <c r="M527" s="7"/>
      <c r="N527" s="7"/>
      <c r="O527" s="7"/>
      <c r="P527" s="7"/>
    </row>
    <row r="528" spans="2:16" x14ac:dyDescent="0.25">
      <c r="B528" s="7"/>
      <c r="C528" s="7"/>
      <c r="D528" s="7"/>
      <c r="E528" s="7"/>
      <c r="F528" s="31"/>
      <c r="G528" s="7"/>
      <c r="H528" s="7"/>
      <c r="I528" s="7"/>
      <c r="J528" s="7"/>
      <c r="K528" s="7"/>
      <c r="L528" s="7"/>
      <c r="M528" s="7"/>
      <c r="N528" s="7"/>
      <c r="O528" s="7"/>
      <c r="P528" s="7"/>
    </row>
    <row r="529" spans="2:16" x14ac:dyDescent="0.25">
      <c r="B529" s="7"/>
      <c r="C529" s="7"/>
      <c r="D529" s="7"/>
      <c r="E529" s="7"/>
      <c r="F529" s="31"/>
      <c r="G529" s="7"/>
      <c r="H529" s="7"/>
      <c r="I529" s="7"/>
      <c r="J529" s="7"/>
      <c r="K529" s="7"/>
      <c r="L529" s="7"/>
      <c r="M529" s="7"/>
      <c r="N529" s="7"/>
      <c r="O529" s="7"/>
      <c r="P529" s="7"/>
    </row>
    <row r="530" spans="2:16" x14ac:dyDescent="0.25">
      <c r="B530" s="7"/>
      <c r="C530" s="7"/>
      <c r="D530" s="7"/>
      <c r="E530" s="7"/>
      <c r="F530" s="31"/>
      <c r="G530" s="7"/>
      <c r="H530" s="7"/>
      <c r="I530" s="7"/>
      <c r="J530" s="7"/>
      <c r="K530" s="7"/>
      <c r="L530" s="7"/>
      <c r="M530" s="7"/>
      <c r="N530" s="7"/>
      <c r="O530" s="7"/>
      <c r="P530" s="7"/>
    </row>
    <row r="531" spans="2:16" x14ac:dyDescent="0.25">
      <c r="B531" s="7"/>
      <c r="C531" s="7"/>
      <c r="D531" s="7"/>
      <c r="E531" s="7"/>
      <c r="F531" s="31"/>
      <c r="G531" s="7"/>
      <c r="H531" s="7"/>
      <c r="I531" s="7"/>
      <c r="J531" s="7"/>
      <c r="K531" s="7"/>
      <c r="L531" s="7"/>
      <c r="M531" s="7"/>
      <c r="N531" s="7"/>
      <c r="O531" s="7"/>
      <c r="P531" s="7"/>
    </row>
    <row r="532" spans="2:16" x14ac:dyDescent="0.25">
      <c r="B532" s="7"/>
      <c r="C532" s="7"/>
      <c r="D532" s="7"/>
      <c r="E532" s="7"/>
      <c r="F532" s="31"/>
      <c r="G532" s="7"/>
      <c r="H532" s="7"/>
      <c r="I532" s="7"/>
      <c r="J532" s="7"/>
      <c r="K532" s="7"/>
      <c r="L532" s="7"/>
      <c r="M532" s="7"/>
      <c r="N532" s="7"/>
      <c r="O532" s="7"/>
      <c r="P532" s="7"/>
    </row>
    <row r="533" spans="2:16" x14ac:dyDescent="0.25">
      <c r="B533" s="7"/>
      <c r="C533" s="7"/>
      <c r="D533" s="7"/>
      <c r="E533" s="7"/>
      <c r="F533" s="31"/>
      <c r="G533" s="7"/>
      <c r="H533" s="7"/>
      <c r="I533" s="7"/>
      <c r="J533" s="7"/>
      <c r="K533" s="7"/>
      <c r="L533" s="7"/>
      <c r="M533" s="7"/>
      <c r="N533" s="7"/>
      <c r="O533" s="7"/>
      <c r="P533" s="7"/>
    </row>
    <row r="534" spans="2:16" x14ac:dyDescent="0.25">
      <c r="B534" s="7"/>
      <c r="C534" s="7"/>
      <c r="D534" s="7"/>
      <c r="E534" s="7"/>
      <c r="F534" s="31"/>
      <c r="G534" s="7"/>
      <c r="H534" s="7"/>
      <c r="I534" s="7"/>
      <c r="J534" s="7"/>
      <c r="K534" s="7"/>
      <c r="L534" s="7"/>
      <c r="M534" s="7"/>
      <c r="N534" s="7"/>
      <c r="O534" s="7"/>
      <c r="P534" s="7"/>
    </row>
    <row r="535" spans="2:16" x14ac:dyDescent="0.25">
      <c r="B535" s="7"/>
      <c r="C535" s="7"/>
      <c r="D535" s="7"/>
      <c r="E535" s="7"/>
      <c r="F535" s="31"/>
      <c r="G535" s="7"/>
      <c r="H535" s="7"/>
      <c r="I535" s="7"/>
      <c r="J535" s="7"/>
      <c r="K535" s="7"/>
      <c r="L535" s="7"/>
      <c r="M535" s="7"/>
      <c r="N535" s="7"/>
      <c r="O535" s="7"/>
      <c r="P535" s="7"/>
    </row>
    <row r="536" spans="2:16" x14ac:dyDescent="0.25">
      <c r="B536" s="7"/>
      <c r="C536" s="7"/>
      <c r="D536" s="7"/>
      <c r="E536" s="7"/>
      <c r="F536" s="31"/>
      <c r="G536" s="7"/>
      <c r="H536" s="7"/>
      <c r="I536" s="7"/>
      <c r="J536" s="7"/>
      <c r="K536" s="7"/>
      <c r="L536" s="7"/>
      <c r="M536" s="7"/>
      <c r="N536" s="7"/>
      <c r="O536" s="7"/>
      <c r="P536" s="7"/>
    </row>
    <row r="537" spans="2:16" x14ac:dyDescent="0.25">
      <c r="B537" s="7"/>
      <c r="C537" s="7"/>
      <c r="D537" s="7"/>
      <c r="E537" s="7"/>
      <c r="F537" s="31"/>
      <c r="G537" s="7"/>
      <c r="H537" s="7"/>
      <c r="I537" s="7"/>
      <c r="J537" s="7"/>
      <c r="K537" s="7"/>
      <c r="L537" s="7"/>
      <c r="M537" s="7"/>
      <c r="N537" s="7"/>
      <c r="O537" s="7"/>
      <c r="P537" s="7"/>
    </row>
    <row r="538" spans="2:16" x14ac:dyDescent="0.25">
      <c r="B538" s="7"/>
      <c r="C538" s="7"/>
      <c r="D538" s="7"/>
      <c r="E538" s="7"/>
      <c r="F538" s="31"/>
      <c r="G538" s="7"/>
      <c r="H538" s="7"/>
      <c r="I538" s="7"/>
      <c r="J538" s="7"/>
      <c r="K538" s="7"/>
      <c r="L538" s="7"/>
      <c r="M538" s="7"/>
      <c r="N538" s="7"/>
      <c r="O538" s="7"/>
      <c r="P538" s="7"/>
    </row>
    <row r="539" spans="2:16" x14ac:dyDescent="0.25">
      <c r="B539" s="7"/>
      <c r="C539" s="7"/>
      <c r="D539" s="7"/>
      <c r="E539" s="7"/>
      <c r="F539" s="31"/>
      <c r="G539" s="7"/>
      <c r="H539" s="7"/>
      <c r="I539" s="7"/>
      <c r="J539" s="7"/>
      <c r="K539" s="7"/>
      <c r="L539" s="7"/>
      <c r="M539" s="7"/>
      <c r="N539" s="7"/>
      <c r="O539" s="7"/>
      <c r="P539" s="7"/>
    </row>
    <row r="540" spans="2:16" x14ac:dyDescent="0.25">
      <c r="B540" s="7"/>
      <c r="C540" s="7"/>
      <c r="D540" s="7"/>
      <c r="E540" s="7"/>
      <c r="F540" s="31"/>
      <c r="G540" s="7"/>
      <c r="H540" s="7"/>
      <c r="I540" s="7"/>
      <c r="J540" s="7"/>
      <c r="K540" s="7"/>
      <c r="L540" s="7"/>
      <c r="M540" s="7"/>
      <c r="N540" s="7"/>
      <c r="O540" s="7"/>
      <c r="P540" s="7"/>
    </row>
    <row r="541" spans="2:16" x14ac:dyDescent="0.25">
      <c r="B541" s="7"/>
      <c r="C541" s="7"/>
      <c r="D541" s="7"/>
      <c r="E541" s="7"/>
      <c r="F541" s="31"/>
      <c r="G541" s="7"/>
      <c r="H541" s="7"/>
      <c r="I541" s="7"/>
      <c r="J541" s="7"/>
      <c r="K541" s="7"/>
      <c r="L541" s="7"/>
      <c r="M541" s="7"/>
      <c r="N541" s="7"/>
      <c r="O541" s="7"/>
      <c r="P541" s="7"/>
    </row>
    <row r="542" spans="2:16" x14ac:dyDescent="0.25">
      <c r="B542" s="7"/>
      <c r="C542" s="7"/>
      <c r="D542" s="7"/>
      <c r="E542" s="7"/>
      <c r="F542" s="31"/>
      <c r="G542" s="7"/>
      <c r="H542" s="7"/>
      <c r="I542" s="7"/>
      <c r="J542" s="7"/>
      <c r="K542" s="7"/>
      <c r="L542" s="7"/>
      <c r="M542" s="7"/>
      <c r="N542" s="7"/>
      <c r="O542" s="7"/>
      <c r="P542" s="7"/>
    </row>
    <row r="543" spans="2:16" x14ac:dyDescent="0.25">
      <c r="B543" s="7"/>
      <c r="C543" s="7"/>
      <c r="D543" s="7"/>
      <c r="E543" s="7"/>
      <c r="F543" s="31"/>
      <c r="G543" s="7"/>
      <c r="H543" s="7"/>
      <c r="I543" s="7"/>
      <c r="J543" s="7"/>
      <c r="K543" s="7"/>
      <c r="L543" s="7"/>
      <c r="M543" s="7"/>
      <c r="N543" s="7"/>
      <c r="O543" s="7"/>
      <c r="P543" s="7"/>
    </row>
    <row r="544" spans="2:16" x14ac:dyDescent="0.25">
      <c r="B544" s="7"/>
      <c r="C544" s="7"/>
      <c r="D544" s="7"/>
      <c r="E544" s="7"/>
      <c r="F544" s="31"/>
      <c r="G544" s="7"/>
      <c r="H544" s="7"/>
      <c r="I544" s="7"/>
      <c r="J544" s="7"/>
      <c r="K544" s="7"/>
      <c r="L544" s="7"/>
      <c r="M544" s="7"/>
      <c r="N544" s="7"/>
      <c r="O544" s="7"/>
      <c r="P544" s="7"/>
    </row>
    <row r="545" spans="2:16" x14ac:dyDescent="0.25">
      <c r="B545" s="7"/>
      <c r="C545" s="7"/>
      <c r="D545" s="7"/>
      <c r="E545" s="7"/>
      <c r="F545" s="31"/>
      <c r="G545" s="7"/>
      <c r="H545" s="7"/>
      <c r="I545" s="7"/>
      <c r="J545" s="7"/>
      <c r="K545" s="7"/>
      <c r="L545" s="7"/>
      <c r="M545" s="7"/>
      <c r="N545" s="7"/>
      <c r="O545" s="7"/>
      <c r="P545" s="7"/>
    </row>
    <row r="546" spans="2:16" x14ac:dyDescent="0.25">
      <c r="B546" s="7"/>
      <c r="C546" s="7"/>
      <c r="D546" s="7"/>
      <c r="E546" s="7"/>
      <c r="F546" s="31"/>
      <c r="G546" s="7"/>
      <c r="H546" s="7"/>
      <c r="I546" s="7"/>
      <c r="J546" s="7"/>
      <c r="K546" s="7"/>
      <c r="L546" s="7"/>
      <c r="M546" s="7"/>
      <c r="N546" s="7"/>
      <c r="O546" s="7"/>
      <c r="P546" s="7"/>
    </row>
    <row r="547" spans="2:16" x14ac:dyDescent="0.25">
      <c r="B547" s="7"/>
      <c r="C547" s="7"/>
      <c r="D547" s="7"/>
      <c r="E547" s="7"/>
      <c r="F547" s="31"/>
      <c r="G547" s="7"/>
      <c r="H547" s="7"/>
      <c r="I547" s="7"/>
      <c r="J547" s="7"/>
      <c r="K547" s="7"/>
      <c r="L547" s="7"/>
      <c r="M547" s="7"/>
      <c r="N547" s="7"/>
      <c r="O547" s="7"/>
      <c r="P547" s="7"/>
    </row>
    <row r="548" spans="2:16" x14ac:dyDescent="0.25">
      <c r="B548" s="7"/>
      <c r="C548" s="7"/>
      <c r="D548" s="7"/>
      <c r="E548" s="7"/>
      <c r="F548" s="31"/>
      <c r="G548" s="7"/>
      <c r="H548" s="7"/>
      <c r="I548" s="7"/>
      <c r="J548" s="7"/>
      <c r="K548" s="7"/>
      <c r="L548" s="7"/>
      <c r="M548" s="7"/>
      <c r="N548" s="7"/>
      <c r="O548" s="7"/>
      <c r="P548" s="7"/>
    </row>
    <row r="549" spans="2:16" x14ac:dyDescent="0.25">
      <c r="B549" s="7"/>
      <c r="C549" s="7"/>
      <c r="D549" s="7"/>
      <c r="E549" s="7"/>
      <c r="F549" s="31"/>
      <c r="G549" s="7"/>
      <c r="H549" s="7"/>
      <c r="I549" s="7"/>
      <c r="J549" s="7"/>
      <c r="K549" s="7"/>
      <c r="L549" s="7"/>
      <c r="M549" s="7"/>
      <c r="N549" s="7"/>
      <c r="O549" s="7"/>
      <c r="P549" s="7"/>
    </row>
    <row r="550" spans="2:16" x14ac:dyDescent="0.25">
      <c r="B550" s="7"/>
      <c r="C550" s="7"/>
      <c r="D550" s="7"/>
      <c r="E550" s="7"/>
      <c r="F550" s="31"/>
      <c r="G550" s="7"/>
      <c r="H550" s="7"/>
      <c r="I550" s="7"/>
      <c r="J550" s="7"/>
      <c r="K550" s="7"/>
      <c r="L550" s="7"/>
      <c r="M550" s="7"/>
      <c r="N550" s="7"/>
      <c r="O550" s="7"/>
      <c r="P550" s="7"/>
    </row>
    <row r="551" spans="2:16" x14ac:dyDescent="0.25">
      <c r="B551" s="7"/>
      <c r="C551" s="7"/>
      <c r="D551" s="7"/>
      <c r="E551" s="7"/>
      <c r="F551" s="31"/>
      <c r="G551" s="7"/>
      <c r="H551" s="7"/>
      <c r="I551" s="7"/>
      <c r="J551" s="7"/>
      <c r="K551" s="7"/>
      <c r="L551" s="7"/>
      <c r="M551" s="7"/>
      <c r="N551" s="7"/>
      <c r="O551" s="7"/>
      <c r="P551" s="7"/>
    </row>
    <row r="552" spans="2:16" x14ac:dyDescent="0.25">
      <c r="B552" s="7"/>
      <c r="C552" s="7"/>
      <c r="D552" s="7"/>
      <c r="E552" s="7"/>
      <c r="F552" s="31"/>
      <c r="G552" s="7"/>
      <c r="H552" s="7"/>
      <c r="I552" s="7"/>
      <c r="J552" s="7"/>
      <c r="K552" s="7"/>
      <c r="L552" s="7"/>
      <c r="M552" s="7"/>
      <c r="N552" s="7"/>
      <c r="O552" s="7"/>
      <c r="P552" s="7"/>
    </row>
    <row r="553" spans="2:16" x14ac:dyDescent="0.25">
      <c r="B553" s="7"/>
      <c r="C553" s="7"/>
      <c r="D553" s="7"/>
      <c r="E553" s="7"/>
      <c r="F553" s="31"/>
      <c r="G553" s="7"/>
      <c r="H553" s="7"/>
      <c r="I553" s="7"/>
      <c r="J553" s="7"/>
      <c r="K553" s="7"/>
      <c r="L553" s="7"/>
      <c r="M553" s="7"/>
      <c r="N553" s="7"/>
      <c r="O553" s="7"/>
      <c r="P553" s="7"/>
    </row>
    <row r="554" spans="2:16" x14ac:dyDescent="0.25">
      <c r="B554" s="7"/>
      <c r="C554" s="7"/>
      <c r="D554" s="7"/>
      <c r="E554" s="7"/>
      <c r="F554" s="31"/>
      <c r="G554" s="7"/>
      <c r="H554" s="7"/>
      <c r="I554" s="7"/>
      <c r="J554" s="7"/>
      <c r="K554" s="7"/>
      <c r="L554" s="7"/>
      <c r="M554" s="7"/>
      <c r="N554" s="7"/>
      <c r="O554" s="7"/>
      <c r="P554" s="7"/>
    </row>
    <row r="555" spans="2:16" x14ac:dyDescent="0.25">
      <c r="B555" s="7"/>
      <c r="C555" s="7"/>
      <c r="D555" s="7"/>
      <c r="E555" s="7"/>
      <c r="F555" s="31"/>
      <c r="G555" s="7"/>
      <c r="H555" s="7"/>
      <c r="I555" s="7"/>
      <c r="J555" s="7"/>
      <c r="K555" s="7"/>
      <c r="L555" s="7"/>
      <c r="M555" s="7"/>
      <c r="N555" s="7"/>
      <c r="O555" s="7"/>
      <c r="P555" s="7"/>
    </row>
    <row r="556" spans="2:16" x14ac:dyDescent="0.25">
      <c r="B556" s="7"/>
      <c r="C556" s="7"/>
      <c r="D556" s="7"/>
      <c r="E556" s="7"/>
      <c r="F556" s="31"/>
      <c r="G556" s="7"/>
      <c r="H556" s="7"/>
      <c r="I556" s="7"/>
      <c r="J556" s="7"/>
      <c r="K556" s="7"/>
      <c r="L556" s="7"/>
      <c r="M556" s="7"/>
      <c r="N556" s="7"/>
      <c r="O556" s="7"/>
      <c r="P556" s="7"/>
    </row>
    <row r="557" spans="2:16" x14ac:dyDescent="0.25">
      <c r="B557" s="7"/>
      <c r="C557" s="7"/>
      <c r="D557" s="7"/>
      <c r="E557" s="7"/>
      <c r="F557" s="31"/>
      <c r="G557" s="7"/>
      <c r="H557" s="7"/>
      <c r="I557" s="7"/>
      <c r="J557" s="7"/>
      <c r="K557" s="7"/>
      <c r="L557" s="7"/>
      <c r="M557" s="7"/>
      <c r="N557" s="7"/>
      <c r="O557" s="7"/>
      <c r="P557" s="7"/>
    </row>
    <row r="558" spans="2:16" x14ac:dyDescent="0.25">
      <c r="B558" s="7"/>
      <c r="C558" s="7"/>
      <c r="D558" s="7"/>
      <c r="E558" s="7"/>
      <c r="F558" s="31"/>
      <c r="G558" s="7"/>
      <c r="H558" s="7"/>
      <c r="I558" s="7"/>
      <c r="J558" s="7"/>
      <c r="K558" s="7"/>
      <c r="L558" s="7"/>
      <c r="M558" s="7"/>
      <c r="N558" s="7"/>
      <c r="O558" s="7"/>
      <c r="P558" s="7"/>
    </row>
    <row r="559" spans="2:16" x14ac:dyDescent="0.25">
      <c r="B559" s="7"/>
      <c r="C559" s="7"/>
      <c r="D559" s="7"/>
      <c r="E559" s="7"/>
      <c r="F559" s="31"/>
      <c r="G559" s="7"/>
      <c r="H559" s="7"/>
      <c r="I559" s="7"/>
      <c r="J559" s="7"/>
      <c r="K559" s="7"/>
      <c r="L559" s="7"/>
      <c r="M559" s="7"/>
      <c r="N559" s="7"/>
      <c r="O559" s="7"/>
      <c r="P559" s="7"/>
    </row>
    <row r="560" spans="2:16" x14ac:dyDescent="0.25">
      <c r="B560" s="7"/>
      <c r="C560" s="7"/>
      <c r="D560" s="7"/>
      <c r="E560" s="7"/>
      <c r="F560" s="31"/>
      <c r="G560" s="7"/>
      <c r="H560" s="7"/>
      <c r="I560" s="7"/>
      <c r="J560" s="7"/>
      <c r="K560" s="7"/>
      <c r="L560" s="7"/>
      <c r="M560" s="7"/>
      <c r="N560" s="7"/>
      <c r="O560" s="7"/>
      <c r="P560" s="7"/>
    </row>
    <row r="561" spans="2:16" x14ac:dyDescent="0.25">
      <c r="B561" s="7"/>
      <c r="C561" s="7"/>
      <c r="D561" s="7"/>
      <c r="E561" s="7"/>
      <c r="F561" s="31"/>
      <c r="G561" s="7"/>
      <c r="H561" s="7"/>
      <c r="I561" s="7"/>
      <c r="J561" s="7"/>
      <c r="K561" s="7"/>
      <c r="L561" s="7"/>
      <c r="M561" s="7"/>
      <c r="N561" s="7"/>
      <c r="O561" s="7"/>
      <c r="P561" s="7"/>
    </row>
    <row r="562" spans="2:16" x14ac:dyDescent="0.25">
      <c r="B562" s="7"/>
      <c r="C562" s="7"/>
      <c r="D562" s="7"/>
      <c r="E562" s="7"/>
      <c r="F562" s="31"/>
      <c r="G562" s="7"/>
      <c r="H562" s="7"/>
      <c r="I562" s="7"/>
      <c r="J562" s="7"/>
      <c r="K562" s="7"/>
      <c r="L562" s="7"/>
      <c r="M562" s="7"/>
      <c r="N562" s="7"/>
      <c r="O562" s="7"/>
      <c r="P562" s="7"/>
    </row>
    <row r="563" spans="2:16" x14ac:dyDescent="0.25">
      <c r="B563" s="7"/>
      <c r="C563" s="7"/>
      <c r="D563" s="7"/>
      <c r="E563" s="7"/>
      <c r="F563" s="31"/>
      <c r="G563" s="7"/>
      <c r="H563" s="7"/>
      <c r="I563" s="7"/>
      <c r="J563" s="7"/>
      <c r="K563" s="7"/>
      <c r="L563" s="7"/>
      <c r="M563" s="7"/>
      <c r="N563" s="7"/>
      <c r="O563" s="7"/>
      <c r="P563" s="7"/>
    </row>
    <row r="564" spans="2:16" x14ac:dyDescent="0.25">
      <c r="B564" s="7"/>
      <c r="C564" s="7"/>
      <c r="D564" s="7"/>
      <c r="E564" s="7"/>
      <c r="F564" s="31"/>
      <c r="G564" s="7"/>
      <c r="H564" s="7"/>
      <c r="I564" s="7"/>
      <c r="J564" s="7"/>
      <c r="K564" s="7"/>
      <c r="L564" s="7"/>
      <c r="M564" s="7"/>
      <c r="N564" s="7"/>
      <c r="O564" s="7"/>
      <c r="P564" s="7"/>
    </row>
    <row r="565" spans="2:16" x14ac:dyDescent="0.25">
      <c r="B565" s="7"/>
      <c r="C565" s="7"/>
      <c r="D565" s="7"/>
      <c r="E565" s="7"/>
      <c r="F565" s="31"/>
      <c r="G565" s="7"/>
      <c r="H565" s="7"/>
      <c r="I565" s="7"/>
      <c r="J565" s="7"/>
      <c r="K565" s="7"/>
      <c r="L565" s="7"/>
      <c r="M565" s="7"/>
      <c r="N565" s="7"/>
      <c r="O565" s="7"/>
      <c r="P565" s="7"/>
    </row>
    <row r="566" spans="2:16" x14ac:dyDescent="0.25">
      <c r="B566" s="7"/>
      <c r="C566" s="7"/>
      <c r="D566" s="7"/>
      <c r="E566" s="7"/>
      <c r="F566" s="31"/>
      <c r="G566" s="7"/>
      <c r="H566" s="7"/>
      <c r="I566" s="7"/>
      <c r="J566" s="7"/>
      <c r="K566" s="7"/>
      <c r="L566" s="7"/>
      <c r="M566" s="7"/>
      <c r="N566" s="7"/>
      <c r="O566" s="7"/>
      <c r="P566" s="7"/>
    </row>
    <row r="567" spans="2:16" x14ac:dyDescent="0.25">
      <c r="B567" s="7"/>
      <c r="C567" s="7"/>
      <c r="D567" s="7"/>
      <c r="E567" s="7"/>
      <c r="F567" s="31"/>
      <c r="G567" s="7"/>
      <c r="H567" s="7"/>
      <c r="I567" s="7"/>
      <c r="J567" s="7"/>
      <c r="K567" s="7"/>
      <c r="L567" s="7"/>
      <c r="M567" s="7"/>
      <c r="N567" s="7"/>
      <c r="O567" s="7"/>
      <c r="P567" s="7"/>
    </row>
    <row r="568" spans="2:16" x14ac:dyDescent="0.25">
      <c r="B568" s="7"/>
      <c r="C568" s="7"/>
      <c r="D568" s="7"/>
      <c r="E568" s="7"/>
      <c r="F568" s="31"/>
      <c r="G568" s="7"/>
      <c r="H568" s="7"/>
      <c r="I568" s="7"/>
      <c r="J568" s="7"/>
      <c r="K568" s="7"/>
      <c r="L568" s="7"/>
      <c r="M568" s="7"/>
      <c r="N568" s="7"/>
      <c r="O568" s="7"/>
      <c r="P568" s="7"/>
    </row>
    <row r="569" spans="2:16" x14ac:dyDescent="0.25">
      <c r="B569" s="7"/>
      <c r="C569" s="7"/>
      <c r="D569" s="7"/>
      <c r="E569" s="7"/>
      <c r="F569" s="31"/>
      <c r="G569" s="7"/>
      <c r="H569" s="7"/>
      <c r="I569" s="7"/>
      <c r="J569" s="7"/>
      <c r="K569" s="7"/>
      <c r="L569" s="7"/>
      <c r="M569" s="7"/>
      <c r="N569" s="7"/>
      <c r="O569" s="7"/>
      <c r="P569" s="7"/>
    </row>
    <row r="570" spans="2:16" x14ac:dyDescent="0.25">
      <c r="B570" s="7"/>
      <c r="C570" s="7"/>
      <c r="D570" s="7"/>
      <c r="E570" s="7"/>
      <c r="F570" s="31"/>
      <c r="G570" s="7"/>
      <c r="H570" s="7"/>
      <c r="I570" s="7"/>
      <c r="J570" s="7"/>
      <c r="K570" s="7"/>
      <c r="L570" s="7"/>
      <c r="M570" s="7"/>
      <c r="N570" s="7"/>
      <c r="O570" s="7"/>
      <c r="P570" s="7"/>
    </row>
    <row r="571" spans="2:16" x14ac:dyDescent="0.25">
      <c r="B571" s="7"/>
      <c r="C571" s="7"/>
      <c r="D571" s="7"/>
      <c r="E571" s="7"/>
      <c r="F571" s="31"/>
      <c r="G571" s="7"/>
      <c r="H571" s="7"/>
      <c r="I571" s="7"/>
      <c r="J571" s="7"/>
      <c r="K571" s="7"/>
      <c r="L571" s="7"/>
      <c r="M571" s="7"/>
      <c r="N571" s="7"/>
      <c r="O571" s="7"/>
      <c r="P571" s="7"/>
    </row>
    <row r="572" spans="2:16" x14ac:dyDescent="0.25">
      <c r="B572" s="7"/>
      <c r="C572" s="7"/>
      <c r="D572" s="7"/>
      <c r="E572" s="7"/>
      <c r="F572" s="31"/>
      <c r="G572" s="7"/>
      <c r="H572" s="7"/>
      <c r="I572" s="7"/>
      <c r="J572" s="7"/>
      <c r="K572" s="7"/>
      <c r="L572" s="7"/>
      <c r="M572" s="7"/>
      <c r="N572" s="7"/>
      <c r="O572" s="7"/>
      <c r="P572" s="7"/>
    </row>
    <row r="573" spans="2:16" x14ac:dyDescent="0.25">
      <c r="B573" s="7"/>
      <c r="C573" s="7"/>
      <c r="D573" s="7"/>
      <c r="E573" s="7"/>
      <c r="F573" s="31"/>
      <c r="G573" s="7"/>
      <c r="H573" s="7"/>
      <c r="I573" s="7"/>
      <c r="J573" s="7"/>
      <c r="K573" s="7"/>
      <c r="L573" s="7"/>
      <c r="M573" s="7"/>
      <c r="N573" s="7"/>
      <c r="O573" s="7"/>
      <c r="P573" s="7"/>
    </row>
    <row r="574" spans="2:16" x14ac:dyDescent="0.25">
      <c r="B574" s="7"/>
      <c r="C574" s="7"/>
      <c r="D574" s="7"/>
      <c r="E574" s="7"/>
      <c r="F574" s="31"/>
      <c r="G574" s="7"/>
      <c r="H574" s="7"/>
      <c r="I574" s="7"/>
      <c r="J574" s="7"/>
      <c r="K574" s="7"/>
      <c r="L574" s="7"/>
      <c r="M574" s="7"/>
      <c r="N574" s="7"/>
      <c r="O574" s="7"/>
      <c r="P574" s="7"/>
    </row>
    <row r="575" spans="2:16" x14ac:dyDescent="0.25">
      <c r="B575" s="7"/>
      <c r="C575" s="7"/>
      <c r="D575" s="7"/>
      <c r="E575" s="7"/>
      <c r="F575" s="31"/>
      <c r="G575" s="7"/>
      <c r="H575" s="7"/>
      <c r="I575" s="7"/>
      <c r="J575" s="7"/>
      <c r="K575" s="7"/>
      <c r="L575" s="7"/>
      <c r="M575" s="7"/>
      <c r="N575" s="7"/>
      <c r="O575" s="7"/>
      <c r="P575" s="7"/>
    </row>
    <row r="576" spans="2:16" x14ac:dyDescent="0.25">
      <c r="B576" s="7"/>
      <c r="C576" s="7"/>
      <c r="D576" s="7"/>
      <c r="E576" s="7"/>
      <c r="F576" s="31"/>
      <c r="G576" s="7"/>
      <c r="H576" s="7"/>
      <c r="I576" s="7"/>
      <c r="J576" s="7"/>
      <c r="K576" s="7"/>
      <c r="L576" s="7"/>
      <c r="M576" s="7"/>
      <c r="N576" s="7"/>
      <c r="O576" s="7"/>
      <c r="P576" s="7"/>
    </row>
    <row r="577" spans="2:16" x14ac:dyDescent="0.25">
      <c r="B577" s="7"/>
      <c r="C577" s="7"/>
      <c r="D577" s="7"/>
      <c r="E577" s="7"/>
      <c r="F577" s="31"/>
      <c r="G577" s="7"/>
      <c r="H577" s="7"/>
      <c r="I577" s="7"/>
      <c r="J577" s="7"/>
      <c r="K577" s="7"/>
      <c r="L577" s="7"/>
      <c r="M577" s="7"/>
      <c r="N577" s="7"/>
      <c r="O577" s="7"/>
      <c r="P577" s="7"/>
    </row>
    <row r="578" spans="2:16" x14ac:dyDescent="0.25">
      <c r="B578" s="7"/>
      <c r="C578" s="7"/>
      <c r="D578" s="7"/>
      <c r="E578" s="7"/>
      <c r="F578" s="31"/>
      <c r="G578" s="7"/>
      <c r="H578" s="7"/>
      <c r="I578" s="7"/>
      <c r="J578" s="7"/>
      <c r="K578" s="7"/>
      <c r="L578" s="7"/>
      <c r="M578" s="7"/>
      <c r="N578" s="7"/>
      <c r="O578" s="7"/>
      <c r="P578" s="7"/>
    </row>
    <row r="579" spans="2:16" x14ac:dyDescent="0.25">
      <c r="B579" s="7"/>
      <c r="C579" s="7"/>
      <c r="D579" s="7"/>
      <c r="E579" s="7"/>
      <c r="F579" s="31"/>
      <c r="G579" s="7"/>
      <c r="H579" s="7"/>
      <c r="I579" s="7"/>
      <c r="J579" s="7"/>
      <c r="K579" s="7"/>
      <c r="L579" s="7"/>
      <c r="M579" s="7"/>
      <c r="N579" s="7"/>
      <c r="O579" s="7"/>
      <c r="P579" s="7"/>
    </row>
    <row r="580" spans="2:16" x14ac:dyDescent="0.25">
      <c r="B580" s="7"/>
      <c r="C580" s="7"/>
      <c r="D580" s="7"/>
      <c r="E580" s="7"/>
      <c r="F580" s="31"/>
      <c r="G580" s="7"/>
      <c r="H580" s="7"/>
      <c r="I580" s="7"/>
      <c r="J580" s="7"/>
      <c r="K580" s="7"/>
      <c r="L580" s="7"/>
      <c r="M580" s="7"/>
      <c r="N580" s="7"/>
      <c r="O580" s="7"/>
      <c r="P580" s="7"/>
    </row>
    <row r="581" spans="2:16" x14ac:dyDescent="0.25">
      <c r="B581" s="7"/>
      <c r="C581" s="7"/>
      <c r="D581" s="7"/>
      <c r="E581" s="7"/>
      <c r="F581" s="31"/>
      <c r="G581" s="7"/>
      <c r="H581" s="7"/>
      <c r="I581" s="7"/>
      <c r="J581" s="7"/>
      <c r="K581" s="7"/>
      <c r="L581" s="7"/>
      <c r="M581" s="7"/>
      <c r="N581" s="7"/>
      <c r="O581" s="7"/>
      <c r="P581" s="7"/>
    </row>
    <row r="582" spans="2:16" x14ac:dyDescent="0.25">
      <c r="B582" s="7"/>
      <c r="C582" s="7"/>
      <c r="D582" s="7"/>
      <c r="E582" s="7"/>
      <c r="F582" s="31"/>
      <c r="G582" s="7"/>
      <c r="H582" s="7"/>
      <c r="I582" s="7"/>
      <c r="J582" s="7"/>
      <c r="K582" s="7"/>
      <c r="L582" s="7"/>
      <c r="M582" s="7"/>
      <c r="N582" s="7"/>
      <c r="O582" s="7"/>
      <c r="P582" s="7"/>
    </row>
    <row r="583" spans="2:16" x14ac:dyDescent="0.25">
      <c r="B583" s="7"/>
      <c r="C583" s="7"/>
      <c r="D583" s="7"/>
      <c r="E583" s="7"/>
      <c r="F583" s="31"/>
      <c r="G583" s="7"/>
      <c r="H583" s="7"/>
      <c r="I583" s="7"/>
      <c r="J583" s="7"/>
      <c r="K583" s="7"/>
      <c r="L583" s="7"/>
      <c r="M583" s="7"/>
      <c r="N583" s="7"/>
      <c r="O583" s="7"/>
      <c r="P583" s="7"/>
    </row>
    <row r="584" spans="2:16" x14ac:dyDescent="0.25">
      <c r="B584" s="7"/>
      <c r="C584" s="7"/>
      <c r="D584" s="7"/>
      <c r="E584" s="7"/>
      <c r="F584" s="31"/>
      <c r="G584" s="7"/>
      <c r="H584" s="7"/>
      <c r="I584" s="7"/>
      <c r="J584" s="7"/>
      <c r="K584" s="7"/>
      <c r="L584" s="7"/>
      <c r="M584" s="7"/>
      <c r="N584" s="7"/>
      <c r="O584" s="7"/>
      <c r="P584" s="7"/>
    </row>
    <row r="585" spans="2:16" x14ac:dyDescent="0.25">
      <c r="B585" s="7"/>
      <c r="C585" s="7"/>
      <c r="D585" s="7"/>
      <c r="E585" s="7"/>
      <c r="F585" s="31"/>
      <c r="G585" s="7"/>
      <c r="H585" s="7"/>
      <c r="I585" s="7"/>
      <c r="J585" s="7"/>
      <c r="K585" s="7"/>
      <c r="L585" s="7"/>
      <c r="M585" s="7"/>
      <c r="N585" s="7"/>
      <c r="O585" s="7"/>
      <c r="P585" s="7"/>
    </row>
    <row r="586" spans="2:16" x14ac:dyDescent="0.25">
      <c r="B586" s="7"/>
      <c r="C586" s="7"/>
      <c r="D586" s="7"/>
      <c r="E586" s="7"/>
      <c r="F586" s="31"/>
      <c r="G586" s="7"/>
      <c r="H586" s="7"/>
      <c r="I586" s="7"/>
      <c r="J586" s="7"/>
      <c r="K586" s="7"/>
      <c r="L586" s="7"/>
      <c r="M586" s="7"/>
      <c r="N586" s="7"/>
      <c r="O586" s="7"/>
      <c r="P586" s="7"/>
    </row>
    <row r="587" spans="2:16" x14ac:dyDescent="0.25">
      <c r="B587" s="7"/>
      <c r="C587" s="7"/>
      <c r="D587" s="7"/>
      <c r="E587" s="7"/>
      <c r="F587" s="31"/>
      <c r="G587" s="7"/>
      <c r="H587" s="7"/>
      <c r="I587" s="7"/>
      <c r="J587" s="7"/>
      <c r="K587" s="7"/>
      <c r="L587" s="7"/>
      <c r="M587" s="7"/>
      <c r="N587" s="7"/>
      <c r="O587" s="7"/>
      <c r="P587" s="7"/>
    </row>
    <row r="588" spans="2:16" x14ac:dyDescent="0.25">
      <c r="B588" s="7"/>
      <c r="C588" s="7"/>
      <c r="D588" s="7"/>
      <c r="E588" s="7"/>
      <c r="F588" s="31"/>
      <c r="G588" s="7"/>
      <c r="H588" s="7"/>
      <c r="I588" s="7"/>
      <c r="J588" s="7"/>
      <c r="K588" s="7"/>
      <c r="L588" s="7"/>
      <c r="M588" s="7"/>
      <c r="N588" s="7"/>
      <c r="O588" s="7"/>
      <c r="P588" s="7"/>
    </row>
    <row r="589" spans="2:16" x14ac:dyDescent="0.25">
      <c r="B589" s="7"/>
      <c r="C589" s="7"/>
      <c r="D589" s="7"/>
      <c r="E589" s="7"/>
      <c r="F589" s="31"/>
      <c r="G589" s="7"/>
      <c r="H589" s="7"/>
      <c r="I589" s="7"/>
      <c r="J589" s="7"/>
      <c r="K589" s="7"/>
      <c r="L589" s="7"/>
      <c r="M589" s="7"/>
      <c r="N589" s="7"/>
      <c r="O589" s="7"/>
      <c r="P589" s="7"/>
    </row>
    <row r="590" spans="2:16" x14ac:dyDescent="0.25">
      <c r="B590" s="7"/>
      <c r="C590" s="7"/>
      <c r="D590" s="7"/>
      <c r="E590" s="7"/>
      <c r="F590" s="31"/>
      <c r="G590" s="7"/>
      <c r="H590" s="7"/>
      <c r="I590" s="7"/>
      <c r="J590" s="7"/>
      <c r="K590" s="7"/>
      <c r="L590" s="7"/>
      <c r="M590" s="7"/>
      <c r="N590" s="7"/>
      <c r="O590" s="7"/>
      <c r="P590" s="7"/>
    </row>
    <row r="591" spans="2:16" x14ac:dyDescent="0.25">
      <c r="B591" s="7"/>
      <c r="C591" s="7"/>
      <c r="D591" s="7"/>
      <c r="E591" s="7"/>
      <c r="F591" s="31"/>
      <c r="G591" s="7"/>
      <c r="H591" s="7"/>
      <c r="I591" s="7"/>
      <c r="J591" s="7"/>
      <c r="K591" s="7"/>
      <c r="L591" s="7"/>
      <c r="M591" s="7"/>
      <c r="N591" s="7"/>
      <c r="O591" s="7"/>
      <c r="P591" s="7"/>
    </row>
    <row r="592" spans="2:16" x14ac:dyDescent="0.25">
      <c r="B592" s="7"/>
      <c r="C592" s="7"/>
      <c r="D592" s="7"/>
      <c r="E592" s="7"/>
      <c r="F592" s="31"/>
      <c r="G592" s="7"/>
      <c r="H592" s="7"/>
      <c r="I592" s="7"/>
      <c r="J592" s="7"/>
      <c r="K592" s="7"/>
      <c r="L592" s="7"/>
      <c r="M592" s="7"/>
      <c r="N592" s="7"/>
      <c r="O592" s="7"/>
      <c r="P592" s="7"/>
    </row>
    <row r="593" spans="2:16" x14ac:dyDescent="0.25">
      <c r="B593" s="7"/>
      <c r="C593" s="7"/>
      <c r="D593" s="7"/>
      <c r="E593" s="7"/>
      <c r="F593" s="31"/>
      <c r="G593" s="7"/>
      <c r="H593" s="7"/>
      <c r="I593" s="7"/>
      <c r="J593" s="7"/>
      <c r="K593" s="7"/>
      <c r="L593" s="7"/>
      <c r="M593" s="7"/>
      <c r="N593" s="7"/>
      <c r="O593" s="7"/>
      <c r="P593" s="7"/>
    </row>
    <row r="594" spans="2:16" x14ac:dyDescent="0.25">
      <c r="B594" s="7"/>
      <c r="C594" s="7"/>
      <c r="D594" s="7"/>
      <c r="E594" s="7"/>
      <c r="F594" s="31"/>
      <c r="G594" s="7"/>
      <c r="H594" s="7"/>
      <c r="I594" s="7"/>
      <c r="J594" s="7"/>
      <c r="K594" s="7"/>
      <c r="L594" s="7"/>
      <c r="M594" s="7"/>
      <c r="N594" s="7"/>
      <c r="O594" s="7"/>
      <c r="P594" s="7"/>
    </row>
    <row r="595" spans="2:16" x14ac:dyDescent="0.25">
      <c r="B595" s="7"/>
      <c r="C595" s="7"/>
      <c r="D595" s="7"/>
      <c r="E595" s="7"/>
      <c r="F595" s="31"/>
      <c r="G595" s="7"/>
      <c r="H595" s="7"/>
      <c r="I595" s="7"/>
      <c r="J595" s="7"/>
      <c r="K595" s="7"/>
      <c r="L595" s="7"/>
      <c r="M595" s="7"/>
      <c r="N595" s="7"/>
      <c r="O595" s="7"/>
      <c r="P595" s="7"/>
    </row>
    <row r="596" spans="2:16" x14ac:dyDescent="0.25">
      <c r="B596" s="7"/>
      <c r="C596" s="7"/>
      <c r="D596" s="7"/>
      <c r="E596" s="7"/>
      <c r="F596" s="31"/>
      <c r="G596" s="7"/>
      <c r="H596" s="7"/>
      <c r="I596" s="7"/>
      <c r="J596" s="7"/>
      <c r="K596" s="7"/>
      <c r="L596" s="7"/>
      <c r="M596" s="7"/>
      <c r="N596" s="7"/>
      <c r="O596" s="7"/>
      <c r="P596" s="7"/>
    </row>
    <row r="597" spans="2:16" x14ac:dyDescent="0.25">
      <c r="B597" s="7"/>
      <c r="C597" s="7"/>
      <c r="D597" s="7"/>
      <c r="E597" s="7"/>
      <c r="F597" s="31"/>
      <c r="G597" s="7"/>
      <c r="H597" s="7"/>
      <c r="I597" s="7"/>
      <c r="J597" s="7"/>
      <c r="K597" s="7"/>
      <c r="L597" s="7"/>
      <c r="M597" s="7"/>
      <c r="N597" s="7"/>
      <c r="O597" s="7"/>
      <c r="P597" s="7"/>
    </row>
    <row r="598" spans="2:16" x14ac:dyDescent="0.25">
      <c r="B598" s="7"/>
      <c r="C598" s="7"/>
      <c r="D598" s="7"/>
      <c r="E598" s="7"/>
      <c r="F598" s="31"/>
      <c r="G598" s="7"/>
      <c r="H598" s="7"/>
      <c r="I598" s="7"/>
      <c r="J598" s="7"/>
      <c r="K598" s="7"/>
      <c r="L598" s="7"/>
      <c r="M598" s="7"/>
      <c r="N598" s="7"/>
      <c r="O598" s="7"/>
      <c r="P598" s="7"/>
    </row>
    <row r="599" spans="2:16" x14ac:dyDescent="0.25">
      <c r="B599" s="7"/>
      <c r="C599" s="7"/>
      <c r="D599" s="7"/>
      <c r="E599" s="7"/>
      <c r="F599" s="31"/>
      <c r="G599" s="7"/>
      <c r="H599" s="7"/>
      <c r="I599" s="7"/>
      <c r="J599" s="7"/>
      <c r="K599" s="7"/>
      <c r="L599" s="7"/>
      <c r="M599" s="7"/>
      <c r="N599" s="7"/>
      <c r="O599" s="7"/>
      <c r="P599" s="7"/>
    </row>
    <row r="600" spans="2:16" x14ac:dyDescent="0.25">
      <c r="B600" s="7"/>
      <c r="C600" s="7"/>
      <c r="D600" s="7"/>
      <c r="E600" s="7"/>
      <c r="F600" s="31"/>
      <c r="G600" s="7"/>
      <c r="H600" s="7"/>
      <c r="I600" s="7"/>
      <c r="J600" s="7"/>
      <c r="K600" s="7"/>
      <c r="L600" s="7"/>
      <c r="M600" s="7"/>
      <c r="N600" s="7"/>
      <c r="O600" s="7"/>
      <c r="P600" s="7"/>
    </row>
    <row r="601" spans="2:16" x14ac:dyDescent="0.25">
      <c r="B601" s="7"/>
      <c r="C601" s="7"/>
      <c r="D601" s="7"/>
      <c r="E601" s="7"/>
      <c r="F601" s="31"/>
      <c r="G601" s="7"/>
      <c r="H601" s="7"/>
      <c r="I601" s="7"/>
      <c r="J601" s="7"/>
      <c r="K601" s="7"/>
      <c r="L601" s="7"/>
      <c r="M601" s="7"/>
      <c r="N601" s="7"/>
      <c r="O601" s="7"/>
      <c r="P601" s="7"/>
    </row>
    <row r="602" spans="2:16" x14ac:dyDescent="0.25">
      <c r="B602" s="7"/>
      <c r="C602" s="7"/>
      <c r="D602" s="7"/>
      <c r="E602" s="7"/>
      <c r="F602" s="31"/>
      <c r="G602" s="7"/>
      <c r="H602" s="7"/>
      <c r="I602" s="7"/>
      <c r="J602" s="7"/>
      <c r="K602" s="7"/>
      <c r="L602" s="7"/>
      <c r="M602" s="7"/>
      <c r="N602" s="7"/>
      <c r="O602" s="7"/>
      <c r="P602" s="7"/>
    </row>
    <row r="603" spans="2:16" x14ac:dyDescent="0.25">
      <c r="B603" s="7"/>
      <c r="C603" s="7"/>
      <c r="D603" s="7"/>
      <c r="E603" s="7"/>
      <c r="F603" s="31"/>
      <c r="G603" s="7"/>
      <c r="H603" s="7"/>
      <c r="I603" s="7"/>
      <c r="J603" s="7"/>
      <c r="K603" s="7"/>
      <c r="L603" s="7"/>
      <c r="M603" s="7"/>
      <c r="N603" s="7"/>
      <c r="O603" s="7"/>
      <c r="P603" s="7"/>
    </row>
    <row r="604" spans="2:16" x14ac:dyDescent="0.25">
      <c r="B604" s="7"/>
      <c r="C604" s="7"/>
      <c r="D604" s="7"/>
      <c r="E604" s="7"/>
      <c r="F604" s="31"/>
      <c r="G604" s="7"/>
      <c r="H604" s="7"/>
      <c r="I604" s="7"/>
      <c r="J604" s="7"/>
      <c r="K604" s="7"/>
      <c r="L604" s="7"/>
      <c r="M604" s="7"/>
      <c r="N604" s="7"/>
      <c r="O604" s="7"/>
      <c r="P604" s="7"/>
    </row>
    <row r="605" spans="2:16" x14ac:dyDescent="0.25">
      <c r="B605" s="7"/>
      <c r="C605" s="7"/>
      <c r="D605" s="7"/>
      <c r="E605" s="7"/>
      <c r="F605" s="31"/>
      <c r="G605" s="7"/>
      <c r="H605" s="7"/>
      <c r="I605" s="7"/>
      <c r="J605" s="7"/>
      <c r="K605" s="7"/>
      <c r="L605" s="7"/>
      <c r="M605" s="7"/>
      <c r="N605" s="7"/>
      <c r="O605" s="7"/>
      <c r="P605" s="7"/>
    </row>
    <row r="606" spans="2:16" x14ac:dyDescent="0.25">
      <c r="B606" s="7"/>
      <c r="C606" s="7"/>
      <c r="D606" s="7"/>
      <c r="E606" s="7"/>
      <c r="F606" s="31"/>
      <c r="G606" s="7"/>
      <c r="H606" s="7"/>
      <c r="I606" s="7"/>
      <c r="J606" s="7"/>
      <c r="K606" s="7"/>
      <c r="L606" s="7"/>
      <c r="M606" s="7"/>
      <c r="N606" s="7"/>
      <c r="O606" s="7"/>
      <c r="P606" s="7"/>
    </row>
    <row r="607" spans="2:16" x14ac:dyDescent="0.25">
      <c r="B607" s="7"/>
      <c r="C607" s="7"/>
      <c r="D607" s="7"/>
      <c r="E607" s="7"/>
      <c r="F607" s="31"/>
      <c r="G607" s="7"/>
      <c r="H607" s="7"/>
      <c r="I607" s="7"/>
      <c r="J607" s="7"/>
      <c r="K607" s="7"/>
      <c r="L607" s="7"/>
      <c r="M607" s="7"/>
      <c r="N607" s="7"/>
      <c r="O607" s="7"/>
      <c r="P607" s="7"/>
    </row>
    <row r="608" spans="2:16" x14ac:dyDescent="0.25">
      <c r="B608" s="7"/>
      <c r="C608" s="7"/>
      <c r="D608" s="7"/>
      <c r="E608" s="7"/>
      <c r="F608" s="31"/>
      <c r="G608" s="7"/>
      <c r="H608" s="7"/>
      <c r="I608" s="7"/>
      <c r="J608" s="7"/>
      <c r="K608" s="7"/>
      <c r="L608" s="7"/>
      <c r="M608" s="7"/>
      <c r="N608" s="7"/>
      <c r="O608" s="7"/>
      <c r="P608" s="7"/>
    </row>
    <row r="609" spans="2:16" x14ac:dyDescent="0.25">
      <c r="B609" s="7"/>
      <c r="C609" s="7"/>
      <c r="D609" s="7"/>
      <c r="E609" s="7"/>
      <c r="F609" s="31"/>
      <c r="G609" s="7"/>
      <c r="H609" s="7"/>
      <c r="I609" s="7"/>
      <c r="J609" s="7"/>
      <c r="K609" s="7"/>
      <c r="L609" s="7"/>
      <c r="M609" s="7"/>
      <c r="N609" s="7"/>
      <c r="O609" s="7"/>
      <c r="P609" s="7"/>
    </row>
    <row r="610" spans="2:16" x14ac:dyDescent="0.25">
      <c r="B610" s="7"/>
      <c r="C610" s="7"/>
      <c r="D610" s="7"/>
      <c r="E610" s="7"/>
      <c r="F610" s="31"/>
      <c r="G610" s="7"/>
      <c r="H610" s="7"/>
      <c r="I610" s="7"/>
      <c r="J610" s="7"/>
      <c r="K610" s="7"/>
      <c r="L610" s="7"/>
      <c r="M610" s="7"/>
      <c r="N610" s="7"/>
      <c r="O610" s="7"/>
      <c r="P610" s="7"/>
    </row>
    <row r="611" spans="2:16" x14ac:dyDescent="0.25">
      <c r="B611" s="7"/>
      <c r="C611" s="7"/>
      <c r="D611" s="7"/>
      <c r="E611" s="7"/>
      <c r="F611" s="31"/>
      <c r="G611" s="7"/>
      <c r="H611" s="7"/>
      <c r="I611" s="7"/>
      <c r="J611" s="7"/>
      <c r="K611" s="7"/>
      <c r="L611" s="7"/>
      <c r="M611" s="7"/>
      <c r="N611" s="7"/>
      <c r="O611" s="7"/>
      <c r="P611" s="7"/>
    </row>
    <row r="612" spans="2:16" x14ac:dyDescent="0.25">
      <c r="B612" s="7"/>
      <c r="C612" s="7"/>
      <c r="D612" s="7"/>
      <c r="E612" s="7"/>
      <c r="F612" s="31"/>
      <c r="G612" s="7"/>
      <c r="H612" s="7"/>
      <c r="I612" s="7"/>
      <c r="J612" s="7"/>
      <c r="K612" s="7"/>
      <c r="L612" s="7"/>
      <c r="M612" s="7"/>
      <c r="N612" s="7"/>
      <c r="O612" s="7"/>
      <c r="P612" s="7"/>
    </row>
    <row r="613" spans="2:16" x14ac:dyDescent="0.25">
      <c r="B613" s="7"/>
      <c r="C613" s="7"/>
      <c r="D613" s="7"/>
      <c r="E613" s="7"/>
      <c r="F613" s="31"/>
      <c r="G613" s="7"/>
      <c r="H613" s="7"/>
      <c r="I613" s="7"/>
      <c r="J613" s="7"/>
      <c r="K613" s="7"/>
      <c r="L613" s="7"/>
      <c r="M613" s="7"/>
      <c r="N613" s="7"/>
      <c r="O613" s="7"/>
      <c r="P613" s="7"/>
    </row>
    <row r="614" spans="2:16" x14ac:dyDescent="0.25">
      <c r="B614" s="7"/>
      <c r="C614" s="7"/>
      <c r="D614" s="7"/>
      <c r="E614" s="7"/>
      <c r="F614" s="31"/>
      <c r="G614" s="7"/>
      <c r="H614" s="7"/>
      <c r="I614" s="7"/>
      <c r="J614" s="7"/>
      <c r="K614" s="7"/>
      <c r="L614" s="7"/>
      <c r="M614" s="7"/>
      <c r="N614" s="7"/>
      <c r="O614" s="7"/>
      <c r="P614" s="7"/>
    </row>
    <row r="615" spans="2:16" x14ac:dyDescent="0.25">
      <c r="B615" s="7"/>
      <c r="C615" s="7"/>
      <c r="D615" s="7"/>
      <c r="E615" s="7"/>
      <c r="F615" s="31"/>
      <c r="G615" s="7"/>
      <c r="H615" s="7"/>
      <c r="I615" s="7"/>
      <c r="J615" s="7"/>
      <c r="K615" s="7"/>
      <c r="L615" s="7"/>
      <c r="M615" s="7"/>
      <c r="N615" s="7"/>
      <c r="O615" s="7"/>
      <c r="P615" s="7"/>
    </row>
    <row r="616" spans="2:16" x14ac:dyDescent="0.25">
      <c r="B616" s="7"/>
      <c r="C616" s="7"/>
      <c r="D616" s="7"/>
      <c r="E616" s="7"/>
      <c r="F616" s="31"/>
      <c r="G616" s="7"/>
      <c r="H616" s="7"/>
      <c r="I616" s="7"/>
      <c r="J616" s="7"/>
      <c r="K616" s="7"/>
      <c r="L616" s="7"/>
      <c r="M616" s="7"/>
      <c r="N616" s="7"/>
      <c r="O616" s="7"/>
      <c r="P616" s="7"/>
    </row>
    <row r="617" spans="2:16" x14ac:dyDescent="0.25">
      <c r="B617" s="7"/>
      <c r="C617" s="7"/>
      <c r="D617" s="7"/>
      <c r="E617" s="7"/>
      <c r="F617" s="31"/>
      <c r="G617" s="7"/>
      <c r="H617" s="7"/>
      <c r="I617" s="7"/>
      <c r="J617" s="7"/>
      <c r="K617" s="7"/>
      <c r="L617" s="7"/>
      <c r="M617" s="7"/>
      <c r="N617" s="7"/>
      <c r="O617" s="7"/>
      <c r="P617" s="7"/>
    </row>
    <row r="618" spans="2:16" x14ac:dyDescent="0.25">
      <c r="B618" s="7"/>
      <c r="C618" s="7"/>
      <c r="D618" s="7"/>
      <c r="E618" s="7"/>
      <c r="F618" s="31"/>
      <c r="G618" s="7"/>
      <c r="H618" s="7"/>
      <c r="I618" s="7"/>
      <c r="J618" s="7"/>
      <c r="K618" s="7"/>
      <c r="L618" s="7"/>
      <c r="M618" s="7"/>
      <c r="N618" s="7"/>
      <c r="O618" s="7"/>
      <c r="P618" s="7"/>
    </row>
    <row r="619" spans="2:16" x14ac:dyDescent="0.25">
      <c r="B619" s="7"/>
      <c r="C619" s="7"/>
      <c r="D619" s="7"/>
      <c r="E619" s="7"/>
      <c r="F619" s="31"/>
      <c r="G619" s="7"/>
      <c r="H619" s="7"/>
      <c r="I619" s="7"/>
      <c r="J619" s="7"/>
      <c r="K619" s="7"/>
      <c r="L619" s="7"/>
      <c r="M619" s="7"/>
      <c r="N619" s="7"/>
      <c r="O619" s="7"/>
      <c r="P619" s="7"/>
    </row>
    <row r="620" spans="2:16" x14ac:dyDescent="0.25">
      <c r="B620" s="7"/>
      <c r="C620" s="7"/>
      <c r="D620" s="7"/>
      <c r="E620" s="7"/>
      <c r="F620" s="31"/>
      <c r="G620" s="7"/>
      <c r="H620" s="7"/>
      <c r="I620" s="7"/>
      <c r="J620" s="7"/>
      <c r="K620" s="7"/>
      <c r="L620" s="7"/>
      <c r="M620" s="7"/>
      <c r="N620" s="7"/>
      <c r="O620" s="7"/>
      <c r="P620" s="7"/>
    </row>
    <row r="621" spans="2:16" x14ac:dyDescent="0.25">
      <c r="B621" s="7"/>
      <c r="C621" s="7"/>
      <c r="D621" s="7"/>
      <c r="E621" s="7"/>
      <c r="F621" s="31"/>
      <c r="G621" s="7"/>
      <c r="H621" s="7"/>
      <c r="I621" s="7"/>
      <c r="J621" s="7"/>
      <c r="K621" s="7"/>
      <c r="L621" s="7"/>
      <c r="M621" s="7"/>
      <c r="N621" s="7"/>
      <c r="O621" s="7"/>
      <c r="P621" s="7"/>
    </row>
    <row r="622" spans="2:16" x14ac:dyDescent="0.25">
      <c r="B622" s="7"/>
      <c r="C622" s="7"/>
      <c r="D622" s="7"/>
      <c r="E622" s="7"/>
      <c r="F622" s="31"/>
      <c r="G622" s="7"/>
      <c r="H622" s="7"/>
      <c r="I622" s="7"/>
      <c r="J622" s="7"/>
      <c r="K622" s="7"/>
      <c r="L622" s="7"/>
      <c r="M622" s="7"/>
      <c r="N622" s="7"/>
      <c r="O622" s="7"/>
      <c r="P622" s="7"/>
    </row>
    <row r="623" spans="2:16" x14ac:dyDescent="0.25">
      <c r="B623" s="7"/>
      <c r="C623" s="7"/>
      <c r="D623" s="7"/>
      <c r="E623" s="7"/>
      <c r="F623" s="31"/>
      <c r="G623" s="7"/>
      <c r="H623" s="7"/>
      <c r="I623" s="7"/>
      <c r="J623" s="7"/>
      <c r="K623" s="7"/>
      <c r="L623" s="7"/>
      <c r="M623" s="7"/>
      <c r="N623" s="7"/>
      <c r="O623" s="7"/>
      <c r="P623" s="7"/>
    </row>
    <row r="624" spans="2:16" x14ac:dyDescent="0.25">
      <c r="B624" s="7"/>
      <c r="C624" s="7"/>
      <c r="D624" s="7"/>
      <c r="E624" s="7"/>
      <c r="F624" s="31"/>
      <c r="G624" s="7"/>
      <c r="H624" s="7"/>
      <c r="I624" s="7"/>
      <c r="J624" s="7"/>
      <c r="K624" s="7"/>
      <c r="L624" s="7"/>
      <c r="M624" s="7"/>
      <c r="N624" s="7"/>
      <c r="O624" s="7"/>
      <c r="P624" s="7"/>
    </row>
    <row r="625" spans="2:16" x14ac:dyDescent="0.25">
      <c r="B625" s="7"/>
      <c r="C625" s="7"/>
      <c r="D625" s="7"/>
      <c r="E625" s="7"/>
      <c r="F625" s="31"/>
      <c r="G625" s="7"/>
      <c r="H625" s="7"/>
      <c r="I625" s="7"/>
      <c r="J625" s="7"/>
      <c r="K625" s="7"/>
      <c r="L625" s="7"/>
      <c r="M625" s="7"/>
      <c r="N625" s="7"/>
      <c r="O625" s="7"/>
      <c r="P625" s="7"/>
    </row>
    <row r="626" spans="2:16" x14ac:dyDescent="0.25">
      <c r="B626" s="7"/>
      <c r="C626" s="7"/>
      <c r="D626" s="7"/>
      <c r="E626" s="7"/>
      <c r="F626" s="31"/>
      <c r="G626" s="7"/>
      <c r="H626" s="7"/>
      <c r="I626" s="7"/>
      <c r="J626" s="7"/>
      <c r="K626" s="7"/>
      <c r="L626" s="7"/>
      <c r="M626" s="7"/>
      <c r="N626" s="7"/>
      <c r="O626" s="7"/>
      <c r="P626" s="7"/>
    </row>
    <row r="627" spans="2:16" x14ac:dyDescent="0.25">
      <c r="B627" s="7"/>
      <c r="C627" s="7"/>
      <c r="D627" s="7"/>
      <c r="E627" s="7"/>
      <c r="F627" s="31"/>
      <c r="G627" s="7"/>
      <c r="H627" s="7"/>
      <c r="I627" s="7"/>
      <c r="J627" s="7"/>
      <c r="K627" s="7"/>
      <c r="L627" s="7"/>
      <c r="M627" s="7"/>
      <c r="N627" s="7"/>
      <c r="O627" s="7"/>
      <c r="P627" s="7"/>
    </row>
    <row r="628" spans="2:16" x14ac:dyDescent="0.25">
      <c r="B628" s="7"/>
      <c r="C628" s="7"/>
      <c r="D628" s="7"/>
      <c r="E628" s="7"/>
      <c r="F628" s="31"/>
      <c r="G628" s="7"/>
      <c r="H628" s="7"/>
      <c r="I628" s="7"/>
      <c r="J628" s="7"/>
      <c r="K628" s="7"/>
      <c r="L628" s="7"/>
      <c r="M628" s="7"/>
      <c r="N628" s="7"/>
      <c r="O628" s="7"/>
      <c r="P628" s="7"/>
    </row>
    <row r="629" spans="2:16" x14ac:dyDescent="0.25">
      <c r="B629" s="7"/>
      <c r="C629" s="7"/>
      <c r="D629" s="7"/>
      <c r="E629" s="7"/>
      <c r="F629" s="31"/>
      <c r="G629" s="7"/>
      <c r="H629" s="7"/>
      <c r="I629" s="7"/>
      <c r="J629" s="7"/>
      <c r="K629" s="7"/>
      <c r="L629" s="7"/>
      <c r="M629" s="7"/>
      <c r="N629" s="7"/>
      <c r="O629" s="7"/>
      <c r="P629" s="7"/>
    </row>
    <row r="630" spans="2:16" x14ac:dyDescent="0.25">
      <c r="B630" s="7"/>
      <c r="C630" s="7"/>
      <c r="D630" s="7"/>
      <c r="E630" s="7"/>
      <c r="F630" s="31"/>
      <c r="G630" s="7"/>
      <c r="H630" s="7"/>
      <c r="I630" s="7"/>
      <c r="J630" s="7"/>
      <c r="K630" s="7"/>
      <c r="L630" s="7"/>
      <c r="M630" s="7"/>
      <c r="N630" s="7"/>
      <c r="O630" s="7"/>
      <c r="P630" s="7"/>
    </row>
    <row r="631" spans="2:16" x14ac:dyDescent="0.25">
      <c r="B631" s="7"/>
      <c r="C631" s="7"/>
      <c r="D631" s="7"/>
      <c r="E631" s="7"/>
      <c r="F631" s="31"/>
      <c r="G631" s="7"/>
      <c r="H631" s="7"/>
      <c r="I631" s="7"/>
      <c r="J631" s="7"/>
      <c r="K631" s="7"/>
      <c r="L631" s="7"/>
      <c r="M631" s="7"/>
      <c r="N631" s="7"/>
      <c r="O631" s="7"/>
      <c r="P631" s="7"/>
    </row>
    <row r="632" spans="2:16" x14ac:dyDescent="0.25">
      <c r="B632" s="7"/>
      <c r="C632" s="7"/>
      <c r="D632" s="7"/>
      <c r="E632" s="7"/>
      <c r="F632" s="31"/>
      <c r="G632" s="7"/>
      <c r="H632" s="7"/>
      <c r="I632" s="7"/>
      <c r="J632" s="7"/>
      <c r="K632" s="7"/>
      <c r="L632" s="7"/>
      <c r="M632" s="7"/>
      <c r="N632" s="7"/>
      <c r="O632" s="7"/>
      <c r="P632" s="7"/>
    </row>
    <row r="633" spans="2:16" x14ac:dyDescent="0.25">
      <c r="B633" s="7"/>
      <c r="C633" s="7"/>
      <c r="D633" s="7"/>
      <c r="E633" s="7"/>
      <c r="F633" s="31"/>
      <c r="G633" s="7"/>
      <c r="H633" s="7"/>
      <c r="I633" s="7"/>
      <c r="J633" s="7"/>
      <c r="K633" s="7"/>
      <c r="L633" s="7"/>
      <c r="M633" s="7"/>
      <c r="N633" s="7"/>
      <c r="O633" s="7"/>
      <c r="P633" s="7"/>
    </row>
    <row r="634" spans="2:16" x14ac:dyDescent="0.25">
      <c r="B634" s="7"/>
      <c r="C634" s="7"/>
      <c r="D634" s="7"/>
      <c r="E634" s="7"/>
      <c r="F634" s="31"/>
      <c r="G634" s="7"/>
      <c r="H634" s="7"/>
      <c r="I634" s="7"/>
      <c r="J634" s="7"/>
      <c r="K634" s="7"/>
      <c r="L634" s="7"/>
      <c r="M634" s="7"/>
      <c r="N634" s="7"/>
      <c r="O634" s="7"/>
      <c r="P634" s="7"/>
    </row>
    <row r="635" spans="2:16" x14ac:dyDescent="0.25">
      <c r="B635" s="7"/>
      <c r="C635" s="7"/>
      <c r="D635" s="7"/>
      <c r="E635" s="7"/>
      <c r="F635" s="31"/>
      <c r="G635" s="7"/>
      <c r="H635" s="7"/>
      <c r="I635" s="7"/>
      <c r="J635" s="7"/>
      <c r="K635" s="7"/>
      <c r="L635" s="7"/>
      <c r="M635" s="7"/>
      <c r="N635" s="7"/>
      <c r="O635" s="7"/>
      <c r="P635" s="7"/>
    </row>
    <row r="636" spans="2:16" x14ac:dyDescent="0.25">
      <c r="B636" s="7"/>
      <c r="C636" s="7"/>
      <c r="D636" s="7"/>
      <c r="E636" s="7"/>
      <c r="F636" s="31"/>
      <c r="G636" s="7"/>
      <c r="H636" s="7"/>
      <c r="I636" s="7"/>
      <c r="J636" s="7"/>
      <c r="K636" s="7"/>
      <c r="L636" s="7"/>
      <c r="M636" s="7"/>
      <c r="N636" s="7"/>
      <c r="O636" s="7"/>
      <c r="P636" s="7"/>
    </row>
    <row r="637" spans="2:16" x14ac:dyDescent="0.25">
      <c r="B637" s="7"/>
      <c r="C637" s="7"/>
      <c r="D637" s="7"/>
      <c r="E637" s="7"/>
      <c r="F637" s="31"/>
      <c r="G637" s="7"/>
      <c r="H637" s="7"/>
      <c r="I637" s="7"/>
      <c r="J637" s="7"/>
      <c r="K637" s="7"/>
      <c r="L637" s="7"/>
      <c r="M637" s="7"/>
      <c r="N637" s="7"/>
      <c r="O637" s="7"/>
      <c r="P637" s="7"/>
    </row>
    <row r="638" spans="2:16" x14ac:dyDescent="0.25">
      <c r="B638" s="7"/>
      <c r="C638" s="7"/>
      <c r="D638" s="7"/>
      <c r="E638" s="7"/>
      <c r="F638" s="31"/>
      <c r="G638" s="7"/>
      <c r="I638" s="7"/>
      <c r="J638" s="7"/>
      <c r="K638" s="7"/>
      <c r="L638" s="7"/>
      <c r="M638" s="7"/>
      <c r="N638" s="7"/>
      <c r="O638" s="7"/>
      <c r="P638" s="7"/>
    </row>
    <row r="639" spans="2:16" x14ac:dyDescent="0.25">
      <c r="B639" s="7"/>
      <c r="C639" s="7"/>
      <c r="D639" s="7"/>
      <c r="E639" s="7"/>
      <c r="F639" s="31"/>
      <c r="G639" s="7"/>
      <c r="I639" s="7"/>
      <c r="J639" s="7"/>
      <c r="K639" s="7"/>
      <c r="L639" s="7"/>
      <c r="M639" s="7"/>
      <c r="N639" s="7"/>
      <c r="O639" s="7"/>
      <c r="P639" s="7"/>
    </row>
    <row r="640" spans="2:16" x14ac:dyDescent="0.25">
      <c r="B640" s="7"/>
      <c r="C640" s="7"/>
      <c r="D640" s="7"/>
      <c r="E640" s="7"/>
      <c r="F640" s="31"/>
      <c r="G640" s="7"/>
      <c r="I640" s="7"/>
      <c r="J640" s="7"/>
      <c r="K640" s="7"/>
      <c r="L640" s="7"/>
      <c r="M640" s="7"/>
      <c r="N640" s="7"/>
      <c r="O640" s="7"/>
      <c r="P640" s="7"/>
    </row>
    <row r="641" spans="2:16" x14ac:dyDescent="0.25">
      <c r="B641" s="7"/>
      <c r="C641" s="7"/>
      <c r="D641" s="7"/>
      <c r="E641" s="7"/>
      <c r="F641" s="31"/>
      <c r="G641" s="7"/>
      <c r="I641" s="7"/>
      <c r="J641" s="7"/>
      <c r="K641" s="7"/>
      <c r="L641" s="7"/>
      <c r="M641" s="7"/>
      <c r="N641" s="7"/>
      <c r="O641" s="7"/>
      <c r="P641" s="7"/>
    </row>
    <row r="642" spans="2:16" x14ac:dyDescent="0.25">
      <c r="B642" s="7"/>
      <c r="C642" s="7"/>
      <c r="D642" s="7"/>
      <c r="E642" s="7"/>
      <c r="F642" s="31"/>
      <c r="G642" s="7"/>
      <c r="I642" s="7"/>
      <c r="J642" s="7"/>
      <c r="K642" s="7"/>
      <c r="L642" s="7"/>
      <c r="M642" s="7"/>
      <c r="N642" s="7"/>
      <c r="O642" s="7"/>
      <c r="P642" s="7"/>
    </row>
    <row r="643" spans="2:16" x14ac:dyDescent="0.25">
      <c r="B643" s="7"/>
      <c r="C643" s="7"/>
      <c r="D643" s="7"/>
      <c r="E643" s="7"/>
      <c r="F643" s="31"/>
      <c r="G643" s="7"/>
      <c r="I643" s="7"/>
      <c r="J643" s="7"/>
      <c r="K643" s="7"/>
      <c r="L643" s="7"/>
      <c r="M643" s="7"/>
      <c r="N643" s="7"/>
      <c r="O643" s="7"/>
      <c r="P643" s="7"/>
    </row>
    <row r="644" spans="2:16" x14ac:dyDescent="0.25">
      <c r="B644" s="7"/>
      <c r="C644" s="7"/>
      <c r="D644" s="7"/>
      <c r="E644" s="7"/>
      <c r="F644" s="31"/>
      <c r="G644" s="7"/>
      <c r="I644" s="7"/>
      <c r="J644" s="7"/>
      <c r="K644" s="7"/>
      <c r="L644" s="7"/>
      <c r="M644" s="7"/>
      <c r="N644" s="7"/>
      <c r="O644" s="7"/>
      <c r="P644" s="7"/>
    </row>
    <row r="645" spans="2:16" x14ac:dyDescent="0.25">
      <c r="B645" s="7"/>
      <c r="C645" s="7"/>
      <c r="D645" s="7"/>
      <c r="E645" s="7"/>
      <c r="F645" s="31"/>
      <c r="G645" s="7"/>
      <c r="I645" s="7"/>
      <c r="J645" s="7"/>
      <c r="K645" s="7"/>
      <c r="L645" s="7"/>
      <c r="M645" s="7"/>
      <c r="N645" s="7"/>
      <c r="O645" s="7"/>
      <c r="P645" s="7"/>
    </row>
    <row r="646" spans="2:16" x14ac:dyDescent="0.25">
      <c r="B646" s="7"/>
      <c r="C646" s="7"/>
      <c r="D646" s="7"/>
      <c r="E646" s="7"/>
      <c r="F646" s="31"/>
      <c r="G646" s="7"/>
      <c r="I646" s="7"/>
      <c r="J646" s="7"/>
      <c r="K646" s="7"/>
      <c r="L646" s="7"/>
      <c r="M646" s="7"/>
      <c r="N646" s="7"/>
      <c r="O646" s="7"/>
      <c r="P646" s="7"/>
    </row>
    <row r="647" spans="2:16" x14ac:dyDescent="0.25">
      <c r="B647" s="7"/>
      <c r="C647" s="7"/>
      <c r="D647" s="7"/>
      <c r="E647" s="7"/>
      <c r="F647" s="31"/>
      <c r="G647" s="7"/>
      <c r="I647" s="7"/>
      <c r="J647" s="7"/>
      <c r="K647" s="7"/>
      <c r="L647" s="7"/>
      <c r="M647" s="7"/>
      <c r="N647" s="7"/>
      <c r="O647" s="7"/>
      <c r="P647" s="7"/>
    </row>
    <row r="648" spans="2:16" x14ac:dyDescent="0.25">
      <c r="B648" s="7"/>
      <c r="C648" s="7"/>
      <c r="D648" s="7"/>
      <c r="E648" s="7"/>
      <c r="F648" s="31"/>
      <c r="G648" s="7"/>
      <c r="I648" s="7"/>
      <c r="J648" s="7"/>
      <c r="K648" s="7"/>
      <c r="L648" s="7"/>
      <c r="M648" s="7"/>
      <c r="N648" s="7"/>
      <c r="O648" s="7"/>
      <c r="P648" s="7"/>
    </row>
    <row r="649" spans="2:16" x14ac:dyDescent="0.25">
      <c r="B649" s="7"/>
      <c r="C649" s="7"/>
      <c r="D649" s="7"/>
      <c r="E649" s="7"/>
      <c r="F649" s="31"/>
      <c r="G649" s="7"/>
      <c r="I649" s="7"/>
      <c r="J649" s="7"/>
      <c r="K649" s="7"/>
      <c r="L649" s="7"/>
      <c r="M649" s="7"/>
      <c r="N649" s="7"/>
      <c r="O649" s="7"/>
      <c r="P649" s="7"/>
    </row>
    <row r="650" spans="2:16" x14ac:dyDescent="0.25">
      <c r="B650" s="7"/>
      <c r="D650" s="7"/>
      <c r="E650" s="7"/>
      <c r="F650" s="31"/>
      <c r="G650" s="7"/>
      <c r="I650" s="7"/>
      <c r="J650" s="7"/>
      <c r="K650" s="7"/>
      <c r="L650" s="7"/>
      <c r="M650" s="7"/>
      <c r="N650" s="7"/>
      <c r="O650" s="7"/>
      <c r="P650" s="7"/>
    </row>
    <row r="651" spans="2:16" x14ac:dyDescent="0.25">
      <c r="B651" s="7"/>
      <c r="D651" s="7"/>
      <c r="E651" s="7"/>
      <c r="F651" s="31"/>
      <c r="G651" s="7"/>
      <c r="I651" s="7"/>
      <c r="J651" s="7"/>
      <c r="K651" s="7"/>
      <c r="L651" s="7"/>
      <c r="M651" s="7"/>
      <c r="N651" s="7"/>
      <c r="O651" s="7"/>
      <c r="P651" s="7"/>
    </row>
    <row r="652" spans="2:16" x14ac:dyDescent="0.25">
      <c r="B652" s="7"/>
      <c r="I652" s="7"/>
      <c r="J652" s="7"/>
      <c r="K652" s="7"/>
      <c r="L652" s="7"/>
      <c r="M652" s="7"/>
      <c r="N652" s="7"/>
      <c r="O652" s="7"/>
      <c r="P652" s="7"/>
    </row>
    <row r="653" spans="2:16" x14ac:dyDescent="0.25">
      <c r="I653" s="7"/>
      <c r="J653" s="7"/>
      <c r="K653" s="7"/>
      <c r="L653" s="7"/>
      <c r="M653" s="7"/>
      <c r="N653" s="7"/>
      <c r="O653" s="7"/>
      <c r="P653" s="7"/>
    </row>
  </sheetData>
  <sheetProtection algorithmName="SHA-512" hashValue="uQvhmkGO/8GfYxosRg5T9WRMx2uw/pgG2TThrhr9BKJzxHi+9/7DTh9HYM3LlOcbUFHrb+wnw0LBcU5tjqWF5Q==" saltValue="sRhHsH4iw6PZSG5X8Yl6Gw==" spinCount="100000" sheet="1" autoFilter="0"/>
  <autoFilter ref="B15:P497">
    <sortState ref="B16:P514">
      <sortCondition ref="H15:H514"/>
    </sortState>
  </autoFilter>
  <sortState ref="B16:P497">
    <sortCondition descending="1" ref="J16:J497"/>
    <sortCondition descending="1" ref="F16:F497"/>
    <sortCondition ref="B16:B497"/>
    <sortCondition ref="C16:C497"/>
    <sortCondition ref="G16:G497"/>
  </sortState>
  <mergeCells count="3">
    <mergeCell ref="A1:I1"/>
    <mergeCell ref="B14:I14"/>
    <mergeCell ref="B2:C13"/>
  </mergeCells>
  <dataValidations disablePrompts="1" count="1">
    <dataValidation type="list" errorStyle="warning" allowBlank="1" showInputMessage="1" showErrorMessage="1" error="Preferably use the drop down list selection unless your CONTROL MEASURE TYPE is not present yet in the drop down list." sqref="C338:C339 C343">
      <formula1>$BB$2:$BB$18</formula1>
    </dataValidation>
  </dataValidations>
  <hyperlinks>
    <hyperlink ref="H212:H214" r:id="rId1" display="Thurston-Enriquez, J.A., Haas, C.N., Jacangelo, J., Riley, K. and Gerba, C.P., 2003. Inactivation of feline calicivirus and adenovirus type 40 by UV radiation. Appl. Environ. Microbiol. 69, 577-582."/>
    <hyperlink ref="H216:H219" r:id="rId2" display="Thurston-Enriquez, J.A., Haas, C.N., Jacangelo, J., Riley, K. and Gerba, C.P., 2003. Inactivation of feline calicivirus and adenovirus type 40 by UV radiation. Appl. Environ. Microbiol. 69, 577-582."/>
    <hyperlink ref="H228" r:id="rId3" display="http://www.ncbi.nlm.nih.gov/pubmed/21219777"/>
    <hyperlink ref="H225" r:id="rId4" display="http://www.ncbi.nlm.nih.gov/pubmed/21219777"/>
    <hyperlink ref="H102:H104" r:id="rId5" display="http://www.ncbi.nlm.nih.gov/pubmed/10983803"/>
    <hyperlink ref="H370" r:id="rId6" display="http://www.ncbi.nlm.nih.gov/pubmed/18248373"/>
    <hyperlink ref="H51:H56" r:id="rId7" display="http://www.ncbi.nlm.nih.gov/pubmed/18248373"/>
    <hyperlink ref="H16" r:id="rId8" display="Hewitt, J., Rivera-Aban, M. and Greening, G.E., 2009. Evaluation of murine norovirus as a surrogate for humannorovirus and hepatitis A virus in heat inactivation studies. J. Appl. Microbiol. 107, 65-71."/>
    <hyperlink ref="H103" r:id="rId9" display="http://www.ncbi.nlm.nih.gov/pubmed/21219777"/>
    <hyperlink ref="H270" r:id="rId10" display="http://www.ingentaconnect.com/content/iafp/jfp/2001/00000064/00000011/art00037?token=00571fe6012179ed7df7bf25a666f3a7b6c42317b6f7c6b414c7a664649264f65263a3d4f58762f4685eaa6"/>
    <hyperlink ref="H39" r:id="rId11"/>
    <hyperlink ref="H40" r:id="rId12" display="Jones JL, Dubey JP. (2012) Foodborne toxoplasmosis. Clin Infect Dis. 55(6):845-51."/>
    <hyperlink ref="H64" r:id="rId13"/>
    <hyperlink ref="H254" r:id="rId14"/>
    <hyperlink ref="H255" r:id="rId15"/>
    <hyperlink ref="H69" r:id="rId16"/>
    <hyperlink ref="H91" r:id="rId17"/>
    <hyperlink ref="H92" r:id="rId18"/>
    <hyperlink ref="H70" r:id="rId19"/>
    <hyperlink ref="H211" r:id="rId20" display="http://www.ncbi.nlm.nih.gov/pubmed/10983803"/>
    <hyperlink ref="H263" r:id="rId21"/>
    <hyperlink ref="H261" r:id="rId22"/>
    <hyperlink ref="H229" r:id="rId23" display="http://www.sciencedirect.com/science/article/pii/0014489479900808"/>
    <hyperlink ref="H384" r:id="rId24"/>
    <hyperlink ref="H493" r:id="rId25"/>
    <hyperlink ref="H342" r:id="rId26"/>
    <hyperlink ref="H451" r:id="rId27"/>
    <hyperlink ref="H16" r:id="rId28"/>
    <hyperlink ref="H378" r:id="rId29" display="http://www.sciencedirect.com/science/article/pii/S0167701213002297"/>
    <hyperlink ref="H402" r:id="rId30" display="http://www.ingentaconnect.com/content/iafp/jfp/2012/00000075/00000005/art00017?token=004c141630257e41225f4038592c2b4128767867734523576b3427656c3c6a333f25661dc941"/>
    <hyperlink ref="H321" r:id="rId31"/>
    <hyperlink ref="H322" r:id="rId32"/>
    <hyperlink ref="H296" r:id="rId33" display="http://www.ncbi.nlm.nih.gov/pubmed/18095439"/>
    <hyperlink ref="H297" r:id="rId34" display="http://www.ncbi.nlm.nih.gov/pubmed/18095439"/>
    <hyperlink ref="H438" r:id="rId35" display="http://www.ncbi.nlm.nih.gov/pubmed/18605805"/>
    <hyperlink ref="H360" r:id="rId36" display="http://www.ncbi.nlm.nih.gov/pubmed/16629338"/>
    <hyperlink ref="H356" r:id="rId37" display="http://www.ncbi.nlm.nih.gov/pubmed/21632180"/>
    <hyperlink ref="H355" r:id="rId38" display="http://www.ncbi.nlm.nih.gov/pubmed/21632180"/>
    <hyperlink ref="H208" r:id="rId39" display="http://www.ncbi.nlm.nih.gov/pubmed/17187930"/>
    <hyperlink ref="H207" r:id="rId40" display="http://www.ncbi.nlm.nih.gov/pubmed/17187930"/>
    <hyperlink ref="H24" r:id="rId41" display="http://www.ncbi.nlm.nih.gov/pubmed/11317885"/>
    <hyperlink ref="H184" r:id="rId42" display="http://www.sciencedirect.com/science/article/pii/S0304401708000903"/>
    <hyperlink ref="H359" r:id="rId43" display="http://www.ncbi.nlm.nih.gov/pubmed/11510992"/>
    <hyperlink ref="H100" r:id="rId44" display="http://www.ncbi.nlm.nih.gov/pubmed/10228259"/>
    <hyperlink ref="H210" r:id="rId45" display="http://www.ncbi.nlm.nih.gov/pubmed/10983803"/>
    <hyperlink ref="H271" r:id="rId46" display="http://www.ingentaconnect.com/content/iafp/jfp/2001/00000064/00000011/art00037?token=00571fe6012179ed7df7bf25a666f3a7b6c42317b6f7c6b414c7a664649264f65263a3d4f58762f4685eaa6"/>
    <hyperlink ref="H135" r:id="rId47"/>
    <hyperlink ref="H133" r:id="rId48"/>
    <hyperlink ref="H132" r:id="rId49"/>
    <hyperlink ref="H291" r:id="rId50" display="http://www.ncbi.nlm.nih.gov/pubmed/11307890"/>
    <hyperlink ref="H190" r:id="rId51" display="http://www.ncbi.nlm.nih.gov/pubmed/3400928"/>
    <hyperlink ref="H189" r:id="rId52"/>
    <hyperlink ref="H20" r:id="rId53" display="http://www.ncbi.nlm.nih.gov/pubmed/3735614"/>
    <hyperlink ref="H22" r:id="rId54" display="http://www.ncbi.nlm.nih.gov/pubmed/3735614"/>
    <hyperlink ref="H21" r:id="rId55" display="http://www.ncbi.nlm.nih.gov/pubmed/3735614"/>
    <hyperlink ref="H71" r:id="rId56"/>
    <hyperlink ref="H72" r:id="rId57"/>
    <hyperlink ref="H147" r:id="rId58" display="http://www.ncbi.nlm.nih.gov/pubmed/9602382"/>
    <hyperlink ref="H148" r:id="rId59" display="http://www.ncbi.nlm.nih.gov/pubmed/9602382"/>
    <hyperlink ref="H153" r:id="rId60"/>
    <hyperlink ref="H151" r:id="rId61"/>
    <hyperlink ref="H152" r:id="rId62"/>
    <hyperlink ref="H213" r:id="rId63" display="http://www.ncbi.nlm.nih.gov/pubmed/10983803"/>
    <hyperlink ref="H302" r:id="rId64" display="http://www.ncbi.nlm.nih.gov/pubmed/19244892"/>
    <hyperlink ref="H404" r:id="rId65" display="http://www.ncbi.nlm.nih.gov/pubmed/21219777"/>
    <hyperlink ref="H405" r:id="rId66" display="http://www.ncbi.nlm.nih.gov/pubmed/21219777"/>
    <hyperlink ref="H406" r:id="rId67" display="http://www.ncbi.nlm.nih.gov/pubmed/21219777"/>
    <hyperlink ref="H407" r:id="rId68" display="http://www.ncbi.nlm.nih.gov/pubmed/21219777"/>
    <hyperlink ref="H408" r:id="rId69" display="http://www.ncbi.nlm.nih.gov/pubmed/21219777"/>
    <hyperlink ref="H409" r:id="rId70" display="http://www.ncbi.nlm.nih.gov/pubmed/21219777"/>
    <hyperlink ref="H410" r:id="rId71" display="http://www.ncbi.nlm.nih.gov/pubmed/21219777"/>
    <hyperlink ref="H411" r:id="rId72" display="http://www.ncbi.nlm.nih.gov/pubmed/21219777"/>
    <hyperlink ref="H413" r:id="rId73" display="http://www.ncbi.nlm.nih.gov/pubmed/21219777"/>
    <hyperlink ref="H414" r:id="rId74" display="http://www.ncbi.nlm.nih.gov/pubmed/21219777"/>
    <hyperlink ref="H415" r:id="rId75" display="http://www.ncbi.nlm.nih.gov/pubmed/21219777"/>
    <hyperlink ref="H412" r:id="rId76" display="http://www.ncbi.nlm.nih.gov/pubmed/21219777"/>
    <hyperlink ref="H417" r:id="rId77" display="http://www.ncbi.nlm.nih.gov/pubmed/21219777"/>
    <hyperlink ref="H418" r:id="rId78" display="http://www.ncbi.nlm.nih.gov/pubmed/21219777"/>
    <hyperlink ref="H419" r:id="rId79" display="http://www.ncbi.nlm.nih.gov/pubmed/21219777"/>
    <hyperlink ref="H420" r:id="rId80" display="http://www.ncbi.nlm.nih.gov/pubmed/21219777"/>
    <hyperlink ref="H421" r:id="rId81" display="http://www.ncbi.nlm.nih.gov/pubmed/21219777"/>
    <hyperlink ref="H422" r:id="rId82" display="http://www.ncbi.nlm.nih.gov/pubmed/21219777"/>
    <hyperlink ref="H427" r:id="rId83" display="http://www.ncbi.nlm.nih.gov/pubmed/21219777"/>
    <hyperlink ref="H428" r:id="rId84" display="http://www.ncbi.nlm.nih.gov/pubmed/21219777"/>
    <hyperlink ref="H429" r:id="rId85" display="http://www.ncbi.nlm.nih.gov/pubmed/21219777"/>
    <hyperlink ref="H430" r:id="rId86" display="http://www.ncbi.nlm.nih.gov/pubmed/21219777"/>
    <hyperlink ref="H431" r:id="rId87" display="http://www.ncbi.nlm.nih.gov/pubmed/21219777"/>
    <hyperlink ref="H346" r:id="rId88"/>
    <hyperlink ref="H347" r:id="rId89"/>
    <hyperlink ref="H141" r:id="rId90" display="http://www.ncbi.nlm.nih.gov/pubmed/7845716"/>
    <hyperlink ref="H46" r:id="rId91"/>
    <hyperlink ref="H28" r:id="rId92" display="http://www.sciencedirect.com/science/article/pii/S0043135499001165"/>
    <hyperlink ref="H31" r:id="rId93" display="http://www.sciencedirect.com/science/article/pii/S0043135499001165"/>
    <hyperlink ref="H34" r:id="rId94" display="http://www.sciencedirect.com/science/article/pii/S0043135499001165"/>
    <hyperlink ref="H37" r:id="rId95" display="http://www.sciencedirect.com/science/article/pii/S0043135499001165"/>
    <hyperlink ref="H186" r:id="rId96" display="http://www.ncbi.nlm.nih.gov/pubmed/20543052"/>
    <hyperlink ref="H105" r:id="rId97" display="http://www.ncbi.nlm.nih.gov/pubmed/17616618"/>
    <hyperlink ref="H234" r:id="rId98"/>
    <hyperlink ref="H235" r:id="rId99"/>
    <hyperlink ref="H426" r:id="rId100" display="http://www.ncbi.nlm.nih.gov/pubmed/21219777"/>
    <hyperlink ref="H104" r:id="rId101" display="http://www.ncbi.nlm.nih.gov/pubmed/17616618"/>
    <hyperlink ref="H53" r:id="rId102"/>
    <hyperlink ref="H212" r:id="rId103" display="http://www.ncbi.nlm.nih.gov/pubmed/10983803"/>
    <hyperlink ref="H192" r:id="rId104" display="Collins, M.V., Flick, G.J., Smith, S.A., Fayer, R., Croonenberghs, R., O’Keefe, S., and Lindsay, D.S. (2005). The effect of high-pressure processing on infectivity of Cryptosporidium parvum oocysts recovered from experimentally exposed Eastern oysters (Cr"/>
    <hyperlink ref="H380" r:id="rId105" display="http://www.ncbi.nlm.nih.gov/pubmed/12880278"/>
    <hyperlink ref="H200" r:id="rId106"/>
    <hyperlink ref="H183" r:id="rId107"/>
    <hyperlink ref="H385" r:id="rId108"/>
    <hyperlink ref="H194" r:id="rId109" display="Collins, M.V., Flick, G.J., Smith, S.A., Fayer, R., Croonenberghs, R., O’Keefe, S., and Lindsay, D.S. (2005). The effect of high-pressure processing on infectivity of Cryptosporidium parvum oocysts recovered from experimentally exposed Eastern oysters (Cr"/>
    <hyperlink ref="H193" r:id="rId110" display="Collins, M.V., Flick, G.J., Smith, S.A., Fayer, R., Croonenberghs, R., O’Keefe, S., and Lindsay, D.S. (2005). The effect of high-pressure processing on infectivity of Cryptosporidium parvum oocysts recovered from experimentally exposed Eastern oysters (Cr"/>
    <hyperlink ref="H191" r:id="rId111" display="Collins, M.V., Flick, G.J., Smith, S.A., Fayer, R., Croonenberghs, R., O’Keefe, S., and Lindsay, D.S. (2005). The effect of high-pressure processing on infectivity of Cryptosporidium parvum oocysts recovered from experimentally exposed Eastern oysters (Cr"/>
    <hyperlink ref="H195" r:id="rId112" display="Collins, M.V., Flick, G.J., Smith, S.A., Fayer, R., Croonenberghs, R., O’Keefe, S., and Lindsay, D.S. (2005). The effect of high-pressure processing on infectivity of Cryptosporidium parvum oocysts recovered from experimentally exposed Eastern oysters (Cr"/>
    <hyperlink ref="H143" r:id="rId113" display="http://www.ncbi.nlm.nih.gov/pubmed/7845716"/>
    <hyperlink ref="H145" r:id="rId114" display="http://www.ncbi.nlm.nih.gov/pubmed/7845716"/>
    <hyperlink ref="H146" r:id="rId115" display="http://www.ncbi.nlm.nih.gov/pubmed/7845716"/>
    <hyperlink ref="H144" r:id="rId116" display="http://www.ncbi.nlm.nih.gov/pubmed/7845716"/>
    <hyperlink ref="H142" r:id="rId117" display="http://www.ncbi.nlm.nih.gov/pubmed/7845716"/>
    <hyperlink ref="H206" r:id="rId118"/>
    <hyperlink ref="H205" r:id="rId119"/>
    <hyperlink ref="H174" r:id="rId120"/>
    <hyperlink ref="H204" r:id="rId121"/>
    <hyperlink ref="H436" r:id="rId122"/>
    <hyperlink ref="H437" r:id="rId123"/>
    <hyperlink ref="H434" r:id="rId124"/>
    <hyperlink ref="H435" r:id="rId125"/>
    <hyperlink ref="H432" r:id="rId126"/>
    <hyperlink ref="H433" r:id="rId127"/>
    <hyperlink ref="H77" r:id="rId128"/>
    <hyperlink ref="H78" r:id="rId129"/>
    <hyperlink ref="H76" r:id="rId130"/>
    <hyperlink ref="H79" r:id="rId131"/>
    <hyperlink ref="H73" r:id="rId132"/>
    <hyperlink ref="H473" r:id="rId133" display="raker, L. D., Gentile, D. A., Krivoy, D., Condon, M., &amp; Backer, H. D. (1992). Giardia cyst inactivation by iodine. Journal of Wilderness Medicine, 3(4), 351-357"/>
    <hyperlink ref="H474" r:id="rId134" display="raker, L. D., Gentile, D. A., Krivoy, D., Condon, M., &amp; Backer, H. D. (1992). Giardia cyst inactivation by iodine. Journal of Wilderness Medicine, 3(4), 351-357"/>
    <hyperlink ref="H475" r:id="rId135" display="raker, L. D., Gentile, D. A., Krivoy, D., Condon, M., &amp; Backer, H. D. (1992). Giardia cyst inactivation by iodine. Journal of Wilderness Medicine, 3(4), 351-357"/>
    <hyperlink ref="H476" r:id="rId136" display="raker, L. D., Gentile, D. A., Krivoy, D., Condon, M., &amp; Backer, H. D. (1992). Giardia cyst inactivation by iodine. Journal of Wilderness Medicine, 3(4), 351-357"/>
    <hyperlink ref="H477" r:id="rId137" display="raker, L. D., Gentile, D. A., Krivoy, D., Condon, M., &amp; Backer, H. D. (1992). Giardia cyst inactivation by iodine. Journal of Wilderness Medicine, 3(4), 351-357"/>
    <hyperlink ref="H386" r:id="rId138"/>
    <hyperlink ref="H388" r:id="rId139"/>
    <hyperlink ref="H251" r:id="rId140"/>
    <hyperlink ref="H67" r:id="rId141"/>
    <hyperlink ref="H82" r:id="rId142"/>
    <hyperlink ref="H81" r:id="rId143"/>
    <hyperlink ref="H83" r:id="rId144"/>
    <hyperlink ref="H345" r:id="rId145"/>
    <hyperlink ref="H130" r:id="rId146"/>
    <hyperlink ref="H131" r:id="rId147"/>
    <hyperlink ref="H129" r:id="rId148"/>
    <hyperlink ref="H128" r:id="rId149"/>
    <hyperlink ref="H236" r:id="rId150"/>
    <hyperlink ref="H484" r:id="rId151"/>
    <hyperlink ref="H485" r:id="rId152"/>
    <hyperlink ref="H486" r:id="rId153"/>
    <hyperlink ref="H487" r:id="rId154"/>
    <hyperlink ref="H267" r:id="rId155"/>
    <hyperlink ref="H17" r:id="rId156"/>
    <hyperlink ref="H18" r:id="rId157"/>
    <hyperlink ref="H248" r:id="rId158"/>
    <hyperlink ref="H223" r:id="rId159"/>
    <hyperlink ref="H379" r:id="rId160"/>
    <hyperlink ref="H23" r:id="rId161" display="http://www.ncbi.nlm.nih.gov/pubmed/3735614"/>
    <hyperlink ref="H47" r:id="rId162"/>
    <hyperlink ref="H57" r:id="rId163" display="http://www.ncbi.nlm.nih.gov/pmc/articles/PMC183134/"/>
    <hyperlink ref="H59" r:id="rId164" display="http://www.ncbi.nlm.nih.gov/pmc/articles/PMC183134/"/>
    <hyperlink ref="H58" r:id="rId165" display="http://www.ncbi.nlm.nih.gov/pmc/articles/PMC183134/"/>
    <hyperlink ref="H348" r:id="rId166"/>
    <hyperlink ref="H349" r:id="rId167"/>
    <hyperlink ref="H350" r:id="rId168"/>
    <hyperlink ref="H201" r:id="rId169"/>
    <hyperlink ref="H203" r:id="rId170"/>
    <hyperlink ref="H202" r:id="rId171"/>
    <hyperlink ref="H102" r:id="rId172" display="http://www.ncbi.nlm.nih.gov/pubmed/10228259"/>
    <hyperlink ref="H103" r:id="rId173" display="http://www.ncbi.nlm.nih.gov/pubmed/10228259"/>
    <hyperlink ref="H97" r:id="rId174" display="http://www.ncbi.nlm.nih.gov/pubmed/10228259"/>
    <hyperlink ref="H99" r:id="rId175" display="http://www.ncbi.nlm.nih.gov/pubmed/10228259"/>
    <hyperlink ref="H98" r:id="rId176" display="http://www.ncbi.nlm.nih.gov/pubmed/10228259"/>
    <hyperlink ref="H101" r:id="rId177" display="http://www.ncbi.nlm.nih.gov/pubmed/10228259"/>
    <hyperlink ref="H357" r:id="rId178" display="http://www.ncbi.nlm.nih.gov/pubmed/21632180"/>
    <hyperlink ref="H340" r:id="rId179"/>
    <hyperlink ref="H396" r:id="rId180"/>
    <hyperlink ref="H392" r:id="rId181"/>
    <hyperlink ref="H389" r:id="rId182"/>
    <hyperlink ref="H397" r:id="rId183"/>
    <hyperlink ref="H395" r:id="rId184"/>
    <hyperlink ref="H390" r:id="rId185"/>
    <hyperlink ref="H117" r:id="rId186"/>
    <hyperlink ref="H109" r:id="rId187"/>
    <hyperlink ref="H185" r:id="rId188" display="http://www.sciencedirect.com/science/article/pii/S0304401708000903"/>
    <hyperlink ref="H446" r:id="rId189" display="http://ascelibrary.org/doi/abs/10.1061/(ASCE)0733-9372(2001)127%3A7(594)"/>
    <hyperlink ref="H279" r:id="rId190"/>
    <hyperlink ref="H264" r:id="rId191"/>
    <hyperlink ref="H262" r:id="rId192"/>
    <hyperlink ref="H265" r:id="rId193"/>
    <hyperlink ref="H228" r:id="rId194" display="http://www.sciencedirect.com/science/article/pii/0014489479900808"/>
    <hyperlink ref="H272" r:id="rId195" display="http://www.ingentaconnect.com/content/iafp/jfp/2001/00000064/00000011/art00037?token=00571fe6012179ed7df7bf25a666f3a7b6c42317b6f7c6b414c7a664649264f65263a3d4f58762f4685eaa6"/>
    <hyperlink ref="H289" r:id="rId196" display="http://www.ncbi.nlm.nih.gov/pubmed/11307890"/>
    <hyperlink ref="H383" r:id="rId197" display="http://www.ncbi.nlm.nih.gov/pubmed/12880278"/>
    <hyperlink ref="H382" r:id="rId198" display="http://www.ncbi.nlm.nih.gov/pubmed/12880278"/>
    <hyperlink ref="H381" r:id="rId199" display="http://www.ncbi.nlm.nih.gov/pubmed/12880278"/>
    <hyperlink ref="H217" r:id="rId200"/>
    <hyperlink ref="H218" r:id="rId201"/>
    <hyperlink ref="H214" r:id="rId202"/>
    <hyperlink ref="H219" r:id="rId203"/>
    <hyperlink ref="H215" r:id="rId204"/>
    <hyperlink ref="H216" r:id="rId205"/>
    <hyperlink ref="H249" r:id="rId206"/>
    <hyperlink ref="H250" r:id="rId207"/>
    <hyperlink ref="H247" r:id="rId208"/>
    <hyperlink ref="H68" r:id="rId209"/>
    <hyperlink ref="H387" r:id="rId210"/>
    <hyperlink ref="H440" r:id="rId211"/>
    <hyperlink ref="H441" r:id="rId212"/>
    <hyperlink ref="H442" r:id="rId213"/>
    <hyperlink ref="H294" r:id="rId214"/>
    <hyperlink ref="H62" r:id="rId215"/>
    <hyperlink ref="H63" r:id="rId216"/>
    <hyperlink ref="H93" r:id="rId217"/>
    <hyperlink ref="H222" r:id="rId218"/>
    <hyperlink ref="H226" r:id="rId219"/>
    <hyperlink ref="H224" r:id="rId220"/>
    <hyperlink ref="H225" r:id="rId221"/>
    <hyperlink ref="H252" r:id="rId222"/>
    <hyperlink ref="H339" r:id="rId223"/>
    <hyperlink ref="H338" r:id="rId224"/>
    <hyperlink ref="H337" r:id="rId225"/>
    <hyperlink ref="H336" r:id="rId226"/>
    <hyperlink ref="H335" r:id="rId227"/>
    <hyperlink ref="H334" r:id="rId228"/>
    <hyperlink ref="H323" r:id="rId229"/>
    <hyperlink ref="H324" r:id="rId230"/>
    <hyperlink ref="H325" r:id="rId231"/>
    <hyperlink ref="H326" r:id="rId232"/>
    <hyperlink ref="H327" r:id="rId233"/>
    <hyperlink ref="H328" r:id="rId234"/>
    <hyperlink ref="H329" r:id="rId235"/>
    <hyperlink ref="H320" r:id="rId236"/>
    <hyperlink ref="H330" r:id="rId237"/>
    <hyperlink ref="H331" r:id="rId238"/>
    <hyperlink ref="H332" r:id="rId239"/>
    <hyperlink ref="H333" r:id="rId240"/>
    <hyperlink ref="H423" r:id="rId241" display="http://www.ncbi.nlm.nih.gov/pubmed/22564944"/>
    <hyperlink ref="H452" r:id="rId242"/>
    <hyperlink ref="H444" r:id="rId243" display="http://ascelibrary.org/doi/abs/10.1061/(ASCE)0733-9372(2001)127%3A7(594)"/>
    <hyperlink ref="H443" r:id="rId244" display="http://ascelibrary.org/doi/abs/10.1061/(ASCE)0733-9372(2001)127%3A7(594)"/>
    <hyperlink ref="H448" r:id="rId245" display="http://ascelibrary.org/doi/abs/10.1061/(ASCE)0733-9372(2001)127%3A7(594)"/>
    <hyperlink ref="H447" r:id="rId246" display="http://ascelibrary.org/doi/abs/10.1061/(ASCE)0733-9372(2001)127%3A7(594)"/>
    <hyperlink ref="H449" r:id="rId247" display="http://ascelibrary.org/doi/abs/10.1061/(ASCE)0733-9372(2001)127%3A7(594)"/>
    <hyperlink ref="H450" r:id="rId248" display="http://ascelibrary.org/doi/abs/10.1061/(ASCE)0733-9372(2001)127%3A7(594)"/>
    <hyperlink ref="H458" r:id="rId249" display="http://www.ncbi.nlm.nih.gov/pubmed/26613921"/>
    <hyperlink ref="H173" r:id="rId250"/>
    <hyperlink ref="H172" r:id="rId251"/>
    <hyperlink ref="H171" r:id="rId252"/>
    <hyperlink ref="H176" r:id="rId253"/>
    <hyperlink ref="H175" r:id="rId254"/>
    <hyperlink ref="H177" r:id="rId255"/>
    <hyperlink ref="H494" r:id="rId256"/>
    <hyperlink ref="H89" r:id="rId257" display="http://www.sciencedirect.com/science/article/pii/S0020751997834327"/>
    <hyperlink ref="H25" r:id="rId258" display="http://www.ncbi.nlm.nih.gov/pubmed/11317885"/>
    <hyperlink ref="H496" r:id="rId259" display="http://www.ncbi.nlm.nih.gov/pubmed/16218334"/>
    <hyperlink ref="H495" r:id="rId260" display="http://www.ncbi.nlm.nih.gov/pubmed/16218334"/>
    <hyperlink ref="H278" r:id="rId261"/>
    <hyperlink ref="H305" r:id="rId262" display="http://www.ncbi.nlm.nih.gov/pubmed/16924923"/>
    <hyperlink ref="H370" r:id="rId263" display="http://www.ncbi.nlm.nih.gov/pubmed/16729675"/>
    <hyperlink ref="H366" r:id="rId264" display="http://www.ncbi.nlm.nih.gov/pubmed/16729675"/>
    <hyperlink ref="H365" r:id="rId265" display="http://www.ncbi.nlm.nih.gov/pubmed/16729675"/>
    <hyperlink ref="H367" r:id="rId266" display="http://www.ncbi.nlm.nih.gov/pubmed/16729675"/>
    <hyperlink ref="H372" r:id="rId267" display="http://www.ncbi.nlm.nih.gov/pubmed/16729675"/>
    <hyperlink ref="H368" r:id="rId268" display="http://www.ncbi.nlm.nih.gov/pubmed/16729675"/>
    <hyperlink ref="H497" r:id="rId269" display="http://ws.iwaponline.com/content/13/2/202"/>
    <hyperlink ref="H381:H388" r:id="rId270" tooltip="go to record page" display="https://www.scopus.com/record/display.uri?eid=2-s2.0-84855444624&amp;origin=resultslist"/>
    <hyperlink ref="H199" r:id="rId271" tooltip="go to record page" display="https://www.scopus.com/record/display.uri?eid=2-s2.0-77951025695&amp;origin=resultslist"/>
    <hyperlink ref="H473:H474" r:id="rId272" tooltip="go to record page" display="https://www.scopus.com/record/display.uri?eid=2-s2.0-85008608285&amp;origin=resultslist"/>
    <hyperlink ref="H476:H485" r:id="rId273" tooltip="go to record page" display="https://www.scopus.com/record/display.uri?eid=2-s2.0-85009224939&amp;origin=resultslist"/>
    <hyperlink ref="H458" r:id="rId274" tooltip="go to record page" display="https://www.scopus.com/record/display.uri?eid=2-s2.0-85019858048&amp;origin=resultslist"/>
    <hyperlink ref="H61" r:id="rId275"/>
    <hyperlink ref="H253" r:id="rId276"/>
    <hyperlink ref="H260" r:id="rId277" location="v=onepage&amp;q=Murell%20K.D.%20Crompton%20D.W.T&amp;f=false" display="http://books.google.ch/books?id=ebKjAgAAQBAJ&amp;pg=PA1040&amp;lpg=PA1040&amp;dq=Murell+K.D.+Crompton+D.W.T&amp;source=bl&amp;ots=Odvt2AAS1M&amp;sig=vd2ucqIdCbBSTuK42dp-uFPt6pg&amp;hl=fr&amp;sa=X&amp;ei=Uxt_VPazCYqsPMXygegH&amp;ved=0CB8Q6AEwAA - v=onepage&amp;q=Murell%20K.D.%20Crompton%20D.W.T&amp;f=false"/>
    <hyperlink ref="H461" r:id="rId278"/>
    <hyperlink ref="H196" r:id="rId279" display="https://www.scopus.com/record/display.uri?eid=2-s2.0-0006582679&amp;origin=resultslist"/>
    <hyperlink ref="H197" r:id="rId280" display="https://www.scopus.com/record/display.uri?eid=2-s2.0-0006582679&amp;origin=resultslist"/>
    <hyperlink ref="H198" r:id="rId281" display="https://www.scopus.com/record/display.uri?eid=2-s2.0-0006582679&amp;origin=resultslist"/>
    <hyperlink ref="H288" r:id="rId282" display="https://www.scopus.com/record/display.uri?eid=2-s2.0-0038959666&amp;origin=resultslist"/>
    <hyperlink ref="H285" r:id="rId283" display="https://www.scopus.com/record/display.uri?eid=2-s2.0-85044388503&amp;origin=resultslist"/>
    <hyperlink ref="H221" r:id="rId284" display="https://www.scopus.com/record/display.uri?eid=2-s2.0-23844532222&amp;origin=resultslist"/>
    <hyperlink ref="H303" r:id="rId285" display="https://www.scopus.com/record/display.uri?eid=2-s2.0-85018757665&amp;origin=resultslist"/>
    <hyperlink ref="H138" r:id="rId286" display="https://www.scopus.com/record/display.uri?eid=2-s2.0-70349804904&amp;origin=resultslist"/>
    <hyperlink ref="H139" r:id="rId287" display="https://www.scopus.com/record/display.uri?eid=2-s2.0-70349804904&amp;origin=resultslist"/>
    <hyperlink ref="H140" r:id="rId288" display="https://www.scopus.com/record/display.uri?eid=2-s2.0-70349804904&amp;origin=resultslist"/>
    <hyperlink ref="H150" r:id="rId289" display="Chai, Hong, Lee (1991) Effects of gamma irradiation on the survival and development of Clonorchis sinensis metacercariae;  in Final FAO/IAEA Research Co-ordination Meeting on Use of Irradiation to Control Infectivity of Food-Borne Parasites  pp. 33-41, In"/>
    <hyperlink ref="H165" r:id="rId290"/>
    <hyperlink ref="H292" r:id="rId291"/>
    <hyperlink ref="H266" r:id="rId292"/>
    <hyperlink ref="H460" r:id="rId293" display="http://europepmc.org/abstract/med/940664"/>
    <hyperlink ref="H122" r:id="rId294"/>
    <hyperlink ref="H110" r:id="rId295"/>
    <hyperlink ref="H123" r:id="rId296"/>
    <hyperlink ref="H111" r:id="rId297"/>
    <hyperlink ref="H116" r:id="rId298"/>
    <hyperlink ref="H112" r:id="rId299"/>
    <hyperlink ref="H113" r:id="rId300"/>
    <hyperlink ref="H52" r:id="rId301"/>
    <hyperlink ref="H51" r:id="rId302"/>
    <hyperlink ref="H48" r:id="rId303"/>
    <hyperlink ref="H35" r:id="rId304" display="http://www.sciencedirect.com/science/article/pii/S0043135499001165"/>
    <hyperlink ref="H32" r:id="rId305" display="http://www.sciencedirect.com/science/article/pii/S0043135499001165"/>
    <hyperlink ref="H29" r:id="rId306" display="http://www.sciencedirect.com/science/article/pii/S0043135499001165"/>
    <hyperlink ref="H26" r:id="rId307" display="http://www.sciencedirect.com/science/article/pii/S0043135499001165"/>
    <hyperlink ref="H36" r:id="rId308" display="http://www.sciencedirect.com/science/article/pii/S0043135499001165"/>
    <hyperlink ref="H33" r:id="rId309" display="http://www.sciencedirect.com/science/article/pii/S0043135499001165"/>
    <hyperlink ref="H30" r:id="rId310" display="http://www.sciencedirect.com/science/article/pii/S0043135499001165"/>
    <hyperlink ref="H27" r:id="rId311" display="http://www.sciencedirect.com/science/article/pii/S0043135499001165"/>
    <hyperlink ref="H86" r:id="rId312"/>
    <hyperlink ref="H85" r:id="rId313"/>
    <hyperlink ref="H84" r:id="rId314"/>
    <hyperlink ref="H453" r:id="rId315"/>
    <hyperlink ref="H454" r:id="rId316"/>
    <hyperlink ref="H455" r:id="rId317"/>
    <hyperlink ref="H318" r:id="rId318"/>
    <hyperlink ref="H309" r:id="rId319" tooltip="go to record page" display="https://www.scopus.com/record/display.uri?eid=2-s2.0-34248155645&amp;origin=resultslist"/>
    <hyperlink ref="H308" r:id="rId320" tooltip="go to record page" display="https://www.scopus.com/record/display.uri?eid=2-s2.0-34248155645&amp;origin=resultslist"/>
    <hyperlink ref="H49" r:id="rId321"/>
    <hyperlink ref="H316" r:id="rId322" display="http://www.ncbi.nlm.nih.gov/pubmed/20385175"/>
    <hyperlink ref="H125" r:id="rId323"/>
    <hyperlink ref="H290" r:id="rId324" display="http://www.ncbi.nlm.nih.gov/pubmed/11307890"/>
    <hyperlink ref="H401" r:id="rId325" tooltip="go to record page" display="https://www.scopus.com/record/display.uri?eid=2-s2.0-85009458379&amp;origin=resultslist"/>
    <hyperlink ref="H403" r:id="rId326" tooltip="go to record page" display="https://www.scopus.com/record/display.uri?eid=2-s2.0-85009458379&amp;origin=resultslist"/>
    <hyperlink ref="H94" r:id="rId327"/>
    <hyperlink ref="H95" r:id="rId328"/>
    <hyperlink ref="H96" r:id="rId329"/>
    <hyperlink ref="H304" r:id="rId330" tooltip="go to record page" display="https://www.scopus.com/record/display.uri?eid=2-s2.0-34248155645&amp;origin=resultslist"/>
    <hyperlink ref="H373" r:id="rId331" display="http://www.ncbi.nlm.nih.gov/pubmed/16729675"/>
    <hyperlink ref="H375" r:id="rId332" display="http://www.ncbi.nlm.nih.gov/pubmed/16729675"/>
    <hyperlink ref="H376" r:id="rId333" display="http://www.ncbi.nlm.nih.gov/pubmed/16729675"/>
    <hyperlink ref="H374" r:id="rId334" display="http://www.ncbi.nlm.nih.gov/pubmed/16729675"/>
    <hyperlink ref="H361" r:id="rId335" display="https://www.scopus.com/record/display.uri?eid=2-s2.0-84928125090&amp;origin=resultslist"/>
    <hyperlink ref="H362" r:id="rId336" display="https://www.scopus.com/record/display.uri?eid=2-s2.0-84928125090&amp;origin=resultslist"/>
    <hyperlink ref="H363" r:id="rId337" display="https://www.scopus.com/record/display.uri?eid=2-s2.0-84928125090&amp;origin=resultslist"/>
    <hyperlink ref="H364" r:id="rId338" display="https://www.scopus.com/record/display.uri?eid=2-s2.0-84928125090&amp;origin=resultslist"/>
    <hyperlink ref="H87" r:id="rId339" display="http://www.sciencedirect.com/science/article/pii/S0020751997834327"/>
    <hyperlink ref="H88" r:id="rId340" display="http://www.sciencedirect.com/science/article/pii/S0020751997834327"/>
    <hyperlink ref="H126" r:id="rId341"/>
    <hyperlink ref="H425" r:id="rId342" tooltip="go to record page" display="https://www.scopus.com/record/display.uri?eid=2-s2.0-85009458379&amp;origin=resultslist"/>
    <hyperlink ref="H371" r:id="rId343" display="http://www.ncbi.nlm.nih.gov/pubmed/16729675"/>
    <hyperlink ref="H369" r:id="rId344" display="http://www.ncbi.nlm.nih.gov/pubmed/16729675"/>
    <hyperlink ref="H80" r:id="rId345" display="https://www.scopus.com/record/display.uri?eid=2-s2.0-0025824707&amp;origin=resultslist"/>
    <hyperlink ref="H127" r:id="rId346"/>
    <hyperlink ref="H137" r:id="rId347" display="http://www.ncbi.nlm.nih.gov/pubmed/16517669"/>
    <hyperlink ref="H237" r:id="rId348" display="http://www.ncbi.nlm.nih.gov/pubmed/18283495"/>
    <hyperlink ref="H238" r:id="rId349" display="http://www.ncbi.nlm.nih.gov/pubmed/18283495"/>
    <hyperlink ref="H457" r:id="rId350" display="http://www.ncbi.nlm.nih.gov/pubmed/26613921"/>
    <hyperlink ref="H439" r:id="rId351" tooltip="go to record page" display="https://www.scopus.com/record/display.uri?eid=2-s2.0-84991737606&amp;origin=resultslist"/>
    <hyperlink ref="H55" r:id="rId352" display="http://www.sciencedirect.com/science/article/pii/S0043135401003098"/>
    <hyperlink ref="H54" r:id="rId353" display="http://www.sciencedirect.com/science/article/pii/S0043135401003098"/>
    <hyperlink ref="H358" r:id="rId354" display="http://www.ncbi.nlm.nih.gov/pubmed/11510992"/>
    <hyperlink ref="H134" r:id="rId355"/>
    <hyperlink ref="H56" r:id="rId356" display="http://www.ncbi.nlm.nih.gov/pmc/articles/PMC183134/"/>
    <hyperlink ref="H280" r:id="rId357"/>
    <hyperlink ref="H60" r:id="rId358"/>
    <hyperlink ref="H209" r:id="rId359" display="http://www.ncbi.nlm.nih.gov/pubmed/17187930"/>
    <hyperlink ref="H90" r:id="rId360" display="http://www.sciencedirect.com/science/article/pii/S0020751997834327"/>
    <hyperlink ref="H315" r:id="rId361" display="http://www.ncbi.nlm.nih.gov/pubmed/20385175"/>
    <hyperlink ref="H317" r:id="rId362" tooltip="go to record page" display="https://www.scopus.com/record/display.uri?eid=2-s2.0-84992740285&amp;origin=resultslist"/>
    <hyperlink ref="H75" r:id="rId363"/>
    <hyperlink ref="H74" r:id="rId364"/>
    <hyperlink ref="H301" r:id="rId365" display="https://www.scopus.com/record/display.uri?eid=2-s2.0-0032419210&amp;origin=resultslist"/>
    <hyperlink ref="H45" r:id="rId366" display="http://www.ncbi.nlm.nih.gov/pubmed/11471695"/>
    <hyperlink ref="H459" r:id="rId367" display="https://www.scopus.com/record/display.uri?eid=2-s2.0-0031398862&amp;origin=resultslist"/>
    <hyperlink ref="H319" r:id="rId368"/>
    <hyperlink ref="H124" r:id="rId369"/>
    <hyperlink ref="H284" r:id="rId370" display="https://www.scopus.com/record/display.uri?eid=2-s2.0-85044388503&amp;origin=resultslist&amp;sort=plf-f&amp;src=s&amp;st1=viability+of+ascocotyle&amp;st2=&amp;sid=f1fc4db581651c3fc2c6b3223615086e&amp;sot=b&amp;sdt=b&amp;sl=38&amp;s=TITLE-ABS-KEY%28viability+of+ascocotyle%29&amp;relpos=0&amp;citeCnt=0&amp;se"/>
    <hyperlink ref="H445" r:id="rId371" display="http://ascelibrary.org/doi/abs/10.1061/(ASCE)0733-9372(2001)127%3A7(594)"/>
    <hyperlink ref="H149" r:id="rId372"/>
    <hyperlink ref="H230" r:id="rId373" display="https://www.scopus.com/record/display.uri?eid=2-s2.0-84877689353&amp;origin=resultslist"/>
    <hyperlink ref="H307" r:id="rId374" display="https://www.scopus.com/record/display.uri?eid=2-s2.0-73349119377&amp;origin=resultslist"/>
    <hyperlink ref="H293" r:id="rId375" display="https://www.scopus.com/record/display.uri?eid=2-s2.0-84987357421&amp;origin=resultslist"/>
    <hyperlink ref="H488" r:id="rId376" display="https://www.scopus.com/record/display.uri?eid=2-s2.0-85021675082&amp;origin=resultslist"/>
    <hyperlink ref="H273" r:id="rId377"/>
    <hyperlink ref="H232" r:id="rId378" display="https://www.scopus.com/record/display.uri?eid=2-s2.0-84877689353&amp;origin=resultslist"/>
    <hyperlink ref="H231" r:id="rId379" display="https://www.scopus.com/record/display.uri?eid=2-s2.0-84877689353&amp;origin=resultslist"/>
    <hyperlink ref="H164" r:id="rId380"/>
    <hyperlink ref="H306" r:id="rId381"/>
    <hyperlink ref="H187" r:id="rId382" display="https://www.scopus.com/record/display.uri?eid=2-s2.0-84946839804&amp;origin=resultslist"/>
    <hyperlink ref="H154" r:id="rId383"/>
    <hyperlink ref="H158" r:id="rId384"/>
    <hyperlink ref="H182" r:id="rId385" display="https://www.scopus.com/record/display.uri?eid=2-s2.0-0027394580&amp;origin=resultslist"/>
    <hyperlink ref="H269" r:id="rId386"/>
    <hyperlink ref="H268" r:id="rId387"/>
    <hyperlink ref="H159" r:id="rId388" display="https://www.bib.irb.hr/195781"/>
    <hyperlink ref="H188" r:id="rId389"/>
    <hyperlink ref="H469" r:id="rId390"/>
    <hyperlink ref="H155" r:id="rId391"/>
    <hyperlink ref="H156" r:id="rId392"/>
    <hyperlink ref="H472" r:id="rId393"/>
    <hyperlink ref="H162" r:id="rId394" display="Untersuchungen über die Lebensfähigkeit von Trichinella spiralis in Rohwürsten in Abhängigkeit von der Wasseraktivität"/>
    <hyperlink ref="H161" r:id="rId395" display="Untersuchungen über die Lebensfähigkeit von Trichinella spiralis in Rohwürsten in Abhängigkeit von der Wasseraktivität"/>
    <hyperlink ref="H160" r:id="rId396" display="Untersuchungen über die Lebensfähigkeit von Trichinella spiralis in Rohwürsten in Abhängigkeit von der Wasseraktivität"/>
    <hyperlink ref="H170" r:id="rId397" display="Untersuchungen über die Lebensfähigkeit von Trichinella spiralis in Rohwürsten in Abhängigkeit von der Wasseraktivität"/>
    <hyperlink ref="H169" r:id="rId398" display="Untersuchungen über die Lebensfähigkeit von Trichinella spiralis in Rohwürsten in Abhängigkeit von der Wasseraktivität"/>
    <hyperlink ref="H168" r:id="rId399" display="Untersuchungen über die Lebensfähigkeit von Trichinella spiralis in Rohwürsten in Abhängigkeit von der Wasseraktivität"/>
    <hyperlink ref="H167" r:id="rId400" display="Untersuchungen über die Lebensfähigkeit von Trichinella spiralis in Rohwürsten in Abhängigkeit von der Wasseraktivität"/>
    <hyperlink ref="H166" r:id="rId401" display="Untersuchungen über die Lebensfähigkeit von Trichinella spiralis in Rohwürsten in Abhängigkeit von der Wasseraktivität"/>
    <hyperlink ref="H479" r:id="rId402"/>
    <hyperlink ref="H259" r:id="rId403"/>
    <hyperlink ref="H276" r:id="rId404" display="https://www.scopus.com/record/display.uri?eid=2-s2.0-0038959666&amp;origin=resultslist"/>
    <hyperlink ref="H277" r:id="rId405" display="https://www.scopus.com/record/display.uri?eid=2-s2.0-0038959666&amp;origin=resultslist"/>
    <hyperlink ref="H354" r:id="rId406" display="https://www.sciencedirect.com/science/article/pii/0014489483900929?via%3Dihub"/>
    <hyperlink ref="H353" r:id="rId407" display="https://www.sciencedirect.com/science/article/pii/0014489483900929?via%3Dihub"/>
    <hyperlink ref="H352" r:id="rId408" display="https://www.sciencedirect.com/science/article/pii/0014489483900929?via%3Dihub"/>
    <hyperlink ref="H351" r:id="rId409" display="https://www.sciencedirect.com/science/article/pii/0014489483900929?via%3Dihub"/>
    <hyperlink ref="H275" r:id="rId410" display="https://www.scopus.com/record/display.uri?eid=2-s2.0-0038959666&amp;origin=resultslist"/>
    <hyperlink ref="H181" r:id="rId411" display="https://www.ncbi.nlm.nih.gov/pubmed/12396224"/>
    <hyperlink ref="H233" r:id="rId412"/>
    <hyperlink ref="H482" r:id="rId413" display="https://www.scopus.com/record/display.uri?eid=2-s2.0-85056788553&amp;origin=inward"/>
    <hyperlink ref="H480" r:id="rId414" display="https://www.scopus.com/record/display.uri?eid=2-s2.0-85056788553&amp;origin=inward"/>
    <hyperlink ref="H463" r:id="rId415" display="https://www.scopus.com/record/display.uri?eid=2-s2.0-85056788553&amp;origin=inward"/>
    <hyperlink ref="H471" r:id="rId416"/>
    <hyperlink ref="H492" r:id="rId417" display="https://www.scopus.com/record/display.uri?eid=2-s2.0-85021675082&amp;origin=resultslist"/>
    <hyperlink ref="H489" r:id="rId418" display="https://www.scopus.com/record/display.uri?eid=2-s2.0-85021675082&amp;origin=resultslist"/>
    <hyperlink ref="H490" r:id="rId419" display="https://www.scopus.com/record/display.uri?eid=2-s2.0-85021675082&amp;origin=resultslist"/>
    <hyperlink ref="H491" r:id="rId420" display="https://www.scopus.com/record/display.uri?eid=2-s2.0-85021675082&amp;origin=resultslist"/>
    <hyperlink ref="H295" r:id="rId421"/>
    <hyperlink ref="H468" r:id="rId422"/>
    <hyperlink ref="H470" r:id="rId423"/>
    <hyperlink ref="H281" r:id="rId424" display="https://jfoodprotection.org/doi/abs/10.4315/0362-028X-53.7.571"/>
    <hyperlink ref="H282" r:id="rId425" display="https://jfoodprotection.org/doi/abs/10.4315/0362-028X-53.7.571"/>
    <hyperlink ref="H283" r:id="rId426" display="https://jfoodprotection.org/doi/abs/10.4315/0362-028X-53.7.571"/>
    <hyperlink ref="H299" r:id="rId427" display="https://www.scopus.com/record/display.uri?eid=2-s2.0-0032419210&amp;origin=resultslist"/>
    <hyperlink ref="H300" r:id="rId428" display="https://www.scopus.com/record/display.uri?eid=2-s2.0-0032419210&amp;origin=resultslist"/>
    <hyperlink ref="H341" r:id="rId429" display="Gyürék, L., Finch, G., Belosevic, M., 1997. Modeling chlorine inactivation requirements of Cryptosporidium parvum Oocysts. Journal of Environmental Engineering 123, 865-875"/>
    <hyperlink ref="H424" r:id="rId430" display="http://www.ncbi.nlm.nih.gov/pubmed/22564944"/>
    <hyperlink ref="H107" r:id="rId431" display="Jarroll, E.L., Bingham, A.K., Meyer, E.A. Effect of chlorine on Giardia lamblia cyst viability (1981) Applied and Environmental Microbiology, 41 (2), pp. 483-487"/>
    <hyperlink ref="H121" r:id="rId432" display="Jarroll, E.L., Bingham, A.K., Meyer, E.A. Effect of chlorine on Giardia lamblia cyst viability (1981) Applied and Environmental Microbiology, 41 (2), pp. 483-487"/>
    <hyperlink ref="H120" r:id="rId433"/>
    <hyperlink ref="H119" r:id="rId434" display="Jarroll, E.L., Bingham, A.K., Meyer, E.A. Effect of chlorine on Giardia lamblia cyst viability (1981) Applied and Environmental Microbiology, 41 (2), pp. 483-487"/>
    <hyperlink ref="H114" r:id="rId435" display="Jarroll, E.L., Bingham, A.K., Meyer, E.A. Effect of chlorine on Giardia lamblia cyst viability (1981) Applied and Environmental Microbiology, 41 (2), pp. 483-487"/>
    <hyperlink ref="H108" r:id="rId436" display="Jarroll, E.L., Bingham, A.K., Meyer, E.A. Effect of chlorine on Giardia lamblia cyst viability (1981) Applied and Environmental Microbiology, 41 (2), pp. 483-487"/>
    <hyperlink ref="H115" r:id="rId437" display="Jarroll, E.L., Bingham, A.K., Meyer, E.A. Effect of chlorine on Giardia lamblia cyst viability (1981) Applied and Environmental Microbiology, 41 (2), pp. 483-487"/>
    <hyperlink ref="H118" r:id="rId438" display="Jarroll, E.L., Bingham, A.K., Meyer, E.A. Effect of chlorine on Giardia lamblia cyst viability (1981) Applied and Environmental Microbiology, 41 (2), pp. 483-487"/>
    <hyperlink ref="H481" r:id="rId439"/>
    <hyperlink ref="H393" r:id="rId440"/>
    <hyperlink ref="H391" r:id="rId441"/>
    <hyperlink ref="H394" r:id="rId442"/>
    <hyperlink ref="H66" r:id="rId443"/>
    <hyperlink ref="H65" r:id="rId444"/>
    <hyperlink ref="H274" r:id="rId445"/>
    <hyperlink ref="H44" r:id="rId446" display="http://www.ncbi.nlm.nih.gov/pubmed/11471695"/>
    <hyperlink ref="H41" r:id="rId447" display="http://www.ncbi.nlm.nih.gov/pubmed/11471695"/>
    <hyperlink ref="H42" r:id="rId448" display="http://www.ncbi.nlm.nih.gov/pubmed/11471695"/>
    <hyperlink ref="H43" r:id="rId449" display="http://www.ncbi.nlm.nih.gov/pubmed/11471695"/>
    <hyperlink ref="H235:H242" r:id="rId450" display="http://www.ncbi.nlm.nih.gov/pubmed/18095439"/>
    <hyperlink ref="H227" r:id="rId451"/>
    <hyperlink ref="H199" r:id="rId452"/>
    <hyperlink ref="H136" r:id="rId453" display="http://www.ncbi.nlm.nih.gov/pubmed/16517669"/>
    <hyperlink ref="H19" r:id="rId454"/>
    <hyperlink ref="H106" r:id="rId455" display="http://www.ncbi.nlm.nih.gov/pubmed/17616618"/>
    <hyperlink ref="H456" r:id="rId456"/>
    <hyperlink ref="H483" r:id="rId457" tooltip="go to record page" display="https://emea01.safelinks.protection.outlook.com/?url=https%3A%2F%2Fwww.scopus.com%2Frecord%2Fdisplay.uri%3Feid%3D2-s2.0-85047413540%26origin%3Dresultslist&amp;data=02%7C01%7Ccedric.gerard%40rdls.nestle.com%7C8c116537e83e4ae3edb308d69e1cc6ca%7C12a3af23a7694654847f958f3d479f4a%7C0%7C0%7C636870243765777761&amp;sdata=ODnSCPTajOGiWTrmmCIbUYkpaYUIM6%2Ft%2FW%2FMHJnOBB0%3D&amp;reserved=0"/>
    <hyperlink ref="H416" r:id="rId458" display="http://www.ncbi.nlm.nih.gov/pubmed/21219777"/>
  </hyperlinks>
  <pageMargins left="0.70866141732283472" right="0.70866141732283472" top="0.74803149606299213" bottom="0.74803149606299213" header="0.31496062992125984" footer="0.31496062992125984"/>
  <pageSetup paperSize="9" scale="21" fitToHeight="3" orientation="portrait" r:id="rId459"/>
  <ignoredErrors>
    <ignoredError sqref="AB9" calculatedColumn="1"/>
  </ignoredErrors>
  <drawing r:id="rId460"/>
  <tableParts count="2">
    <tablePart r:id="rId461"/>
    <tablePart r:id="rId4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3b800e22-38ed-440d-b4c0-e655dc6ec434">ANZEYFHX2UHM-886-55149</_dlc_DocId>
    <_dlc_DocIdUrl xmlns="3b800e22-38ed-440d-b4c0-e655dc6ec434">
      <Url>http://thenest-eur-hq.nestle.com/RD/RD_RLOC/NRCLausanne/IFSAS/_layouts/DocIdRedir.aspx?ID=ANZEYFHX2UHM-886-55149</Url>
      <Description>ANZEYFHX2UHM-886-55149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55968F19FFDD42B96765D854E5B9A5" ma:contentTypeVersion="0" ma:contentTypeDescription="Create a new document." ma:contentTypeScope="" ma:versionID="2cfe460708e99d9792275c4c866c1d97">
  <xsd:schema xmlns:xsd="http://www.w3.org/2001/XMLSchema" xmlns:xs="http://www.w3.org/2001/XMLSchema" xmlns:p="http://schemas.microsoft.com/office/2006/metadata/properties" xmlns:ns1="http://schemas.microsoft.com/sharepoint/v3" xmlns:ns2="3b800e22-38ed-440d-b4c0-e655dc6ec434" targetNamespace="http://schemas.microsoft.com/office/2006/metadata/properties" ma:root="true" ma:fieldsID="e4a980a585ac58ad52f3c489d100ab62" ns1:_="" ns2:_="">
    <xsd:import namespace="http://schemas.microsoft.com/sharepoint/v3"/>
    <xsd:import namespace="3b800e22-38ed-440d-b4c0-e655dc6ec434"/>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800e22-38ed-440d-b4c0-e655dc6ec434"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08A4D3-642D-4025-A1E1-A7107B4E3E6E}">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b800e22-38ed-440d-b4c0-e655dc6ec43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19E1D86-B734-4C08-B7EB-D43AC8DC0E11}">
  <ds:schemaRefs>
    <ds:schemaRef ds:uri="http://schemas.microsoft.com/sharepoint/v3/contenttype/forms"/>
  </ds:schemaRefs>
</ds:datastoreItem>
</file>

<file path=customXml/itemProps3.xml><?xml version="1.0" encoding="utf-8"?>
<ds:datastoreItem xmlns:ds="http://schemas.openxmlformats.org/officeDocument/2006/customXml" ds:itemID="{D92A287B-9927-4EB2-9090-0DE8CB917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800e22-38ed-440d-b4c0-e655dc6ec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A90947-4944-4137-A5AF-8B4F744C06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Search 1</vt:lpstr>
      <vt:lpstr>'Search 1'!Print_Area</vt:lpstr>
    </vt:vector>
  </TitlesOfParts>
  <Company>COST EURO FBP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COST EURO FBP</dc:creator>
  <cp:lastModifiedBy>Gérard,Cédric,LAUSANNE,Food Safety Microbiology</cp:lastModifiedBy>
  <cp:lastPrinted>2015-12-15T09:30:04Z</cp:lastPrinted>
  <dcterms:created xsi:type="dcterms:W3CDTF">2013-09-12T08:12:14Z</dcterms:created>
  <dcterms:modified xsi:type="dcterms:W3CDTF">2019-04-18T06:14:23Z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0x010100C555968F19FFDD42B96765D854E5B9A5</vt:lpwstr>
  </property>
  <property fmtid="{D5CDD505-2E9C-101B-9397-08002B2CF9AE}" pid="3" name="_dlc_DocIdItemGuid">
    <vt:lpwstr>b0f487c5-1564-44a4-82f5-a2ad3d7a3bec</vt:lpwstr>
  </property>
  <property fmtid="{D5CDD505-2E9C-101B-9397-08002B2CF9AE}" pid="4" name="MSIP_Label_1ada0a2f-b917-4d51-b0d0-d418a10c8b23_Enabled">
    <vt:lpwstr>True</vt:lpwstr>
  </property>
  <property fmtid="{D5CDD505-2E9C-101B-9397-08002B2CF9AE}" pid="5" name="MSIP_Label_1ada0a2f-b917-4d51-b0d0-d418a10c8b23_SiteId">
    <vt:lpwstr>12a3af23-a769-4654-847f-958f3d479f4a</vt:lpwstr>
  </property>
  <property fmtid="{D5CDD505-2E9C-101B-9397-08002B2CF9AE}" pid="6" name="MSIP_Label_1ada0a2f-b917-4d51-b0d0-d418a10c8b23_Owner">
    <vt:lpwstr>Cedric.Gerard@rdls.nestle.com</vt:lpwstr>
  </property>
  <property fmtid="{D5CDD505-2E9C-101B-9397-08002B2CF9AE}" pid="7" name="MSIP_Label_1ada0a2f-b917-4d51-b0d0-d418a10c8b23_SetDate">
    <vt:lpwstr>2019-04-16T15:04:36.4940814Z</vt:lpwstr>
  </property>
  <property fmtid="{D5CDD505-2E9C-101B-9397-08002B2CF9AE}" pid="8" name="MSIP_Label_1ada0a2f-b917-4d51-b0d0-d418a10c8b23_Name">
    <vt:lpwstr>General Use</vt:lpwstr>
  </property>
  <property fmtid="{D5CDD505-2E9C-101B-9397-08002B2CF9AE}" pid="9" name="MSIP_Label_1ada0a2f-b917-4d51-b0d0-d418a10c8b23_Application">
    <vt:lpwstr>Microsoft Azure Information Protection</vt:lpwstr>
  </property>
  <property fmtid="{D5CDD505-2E9C-101B-9397-08002B2CF9AE}" pid="10" name="MSIP_Label_1ada0a2f-b917-4d51-b0d0-d418a10c8b23_Extended_MSFT_Method">
    <vt:lpwstr>Automatic</vt:lpwstr>
  </property>
  <property fmtid="{D5CDD505-2E9C-101B-9397-08002B2CF9AE}" pid="11" name="Sensitivity">
    <vt:lpwstr>General Use</vt:lpwstr>
  </property>
</Properties>
</file>